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Paschedag\Holger\"/>
    </mc:Choice>
  </mc:AlternateContent>
  <xr:revisionPtr revIDLastSave="0" documentId="8_{D2B1989D-8041-46A1-ACD2-68A86210E973}" xr6:coauthVersionLast="47" xr6:coauthVersionMax="47" xr10:uidLastSave="{00000000-0000-0000-0000-000000000000}"/>
  <bookViews>
    <workbookView xWindow="-110" yWindow="-110" windowWidth="19420" windowHeight="10300" xr2:uid="{6188F35A-54AB-4360-950D-4E5E42363E3E}"/>
  </bookViews>
  <sheets>
    <sheet name="Disclaimer" sheetId="3" r:id="rId1"/>
    <sheet name="Cash Flow" sheetId="1" r:id="rId2"/>
    <sheet name="Legend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C9" i="1"/>
  <c r="O44" i="1"/>
  <c r="O38" i="1"/>
  <c r="O37" i="1"/>
  <c r="P34" i="1"/>
  <c r="O20" i="1"/>
  <c r="P20" i="1" s="1"/>
  <c r="U1" i="1"/>
  <c r="Y1" i="1" s="1"/>
  <c r="AC1" i="1" s="1"/>
  <c r="AG1" i="1" s="1"/>
  <c r="AK1" i="1" s="1"/>
  <c r="V1" i="1"/>
  <c r="Z1" i="1" s="1"/>
  <c r="AD1" i="1" s="1"/>
  <c r="AH1" i="1" s="1"/>
  <c r="AL1" i="1" s="1"/>
  <c r="W1" i="1"/>
  <c r="AA1" i="1" s="1"/>
  <c r="AE1" i="1" s="1"/>
  <c r="AI1" i="1" s="1"/>
  <c r="AM1" i="1" s="1"/>
  <c r="U2" i="1"/>
  <c r="Y2" i="1" s="1"/>
  <c r="AC2" i="1" s="1"/>
  <c r="AG2" i="1" s="1"/>
  <c r="AK2" i="1" s="1"/>
  <c r="V2" i="1"/>
  <c r="Z2" i="1" s="1"/>
  <c r="AD2" i="1" s="1"/>
  <c r="AH2" i="1" s="1"/>
  <c r="AL2" i="1" s="1"/>
  <c r="W2" i="1"/>
  <c r="AA2" i="1" s="1"/>
  <c r="AE2" i="1" s="1"/>
  <c r="AI2" i="1" s="1"/>
  <c r="AM2" i="1" s="1"/>
  <c r="U3" i="1"/>
  <c r="Y3" i="1" s="1"/>
  <c r="AC3" i="1" s="1"/>
  <c r="AG3" i="1" s="1"/>
  <c r="AK3" i="1" s="1"/>
  <c r="V3" i="1"/>
  <c r="Z3" i="1" s="1"/>
  <c r="AD3" i="1" s="1"/>
  <c r="AH3" i="1" s="1"/>
  <c r="AL3" i="1" s="1"/>
  <c r="W3" i="1"/>
  <c r="AA3" i="1" s="1"/>
  <c r="AE3" i="1" s="1"/>
  <c r="AI3" i="1" s="1"/>
  <c r="AM3" i="1" s="1"/>
  <c r="T3" i="1"/>
  <c r="X3" i="1" s="1"/>
  <c r="AB3" i="1" s="1"/>
  <c r="AF3" i="1" s="1"/>
  <c r="AJ3" i="1" s="1"/>
  <c r="T2" i="1"/>
  <c r="X2" i="1" s="1"/>
  <c r="AB2" i="1" s="1"/>
  <c r="AF2" i="1" s="1"/>
  <c r="AJ2" i="1" s="1"/>
  <c r="T1" i="1"/>
  <c r="X1" i="1" s="1"/>
  <c r="AB1" i="1" s="1"/>
  <c r="AF1" i="1" s="1"/>
  <c r="AJ1" i="1" s="1"/>
  <c r="K6" i="1"/>
  <c r="K4" i="1"/>
  <c r="K5" i="1"/>
  <c r="I5" i="1"/>
  <c r="I6" i="1"/>
  <c r="I4" i="1"/>
  <c r="D6" i="1"/>
  <c r="E5" i="1"/>
  <c r="P5" i="1" s="1"/>
  <c r="E6" i="1"/>
  <c r="P6" i="1" s="1"/>
  <c r="E7" i="1"/>
  <c r="E4" i="1"/>
  <c r="P4" i="1" s="1"/>
  <c r="P9" i="1" l="1"/>
  <c r="P11" i="1" s="1"/>
  <c r="P37" i="1"/>
  <c r="Q6" i="1"/>
  <c r="R6" i="1" s="1"/>
  <c r="S6" i="1" s="1"/>
  <c r="T6" i="1" s="1"/>
  <c r="U6" i="1" s="1"/>
  <c r="V6" i="1" s="1"/>
  <c r="W6" i="1" s="1"/>
  <c r="X6" i="1" s="1"/>
  <c r="Y6" i="1" s="1"/>
  <c r="Z6" i="1" s="1"/>
  <c r="AA6" i="1" s="1"/>
  <c r="AB6" i="1" s="1"/>
  <c r="AC6" i="1" s="1"/>
  <c r="AD6" i="1" s="1"/>
  <c r="AE6" i="1" s="1"/>
  <c r="AF6" i="1" s="1"/>
  <c r="AG6" i="1" s="1"/>
  <c r="AH6" i="1" s="1"/>
  <c r="AI6" i="1" s="1"/>
  <c r="AJ6" i="1" s="1"/>
  <c r="AK6" i="1" s="1"/>
  <c r="AL6" i="1" s="1"/>
  <c r="AM6" i="1" s="1"/>
  <c r="Q4" i="1"/>
  <c r="R4" i="1" s="1"/>
  <c r="S4" i="1" s="1"/>
  <c r="T4" i="1" s="1"/>
  <c r="U4" i="1" s="1"/>
  <c r="V4" i="1" s="1"/>
  <c r="W4" i="1" s="1"/>
  <c r="X4" i="1" s="1"/>
  <c r="Y4" i="1" s="1"/>
  <c r="Z4" i="1" s="1"/>
  <c r="AA4" i="1" s="1"/>
  <c r="AB4" i="1" s="1"/>
  <c r="AC4" i="1" s="1"/>
  <c r="AD4" i="1" s="1"/>
  <c r="AE4" i="1" s="1"/>
  <c r="AF4" i="1" s="1"/>
  <c r="AG4" i="1" s="1"/>
  <c r="AH4" i="1" s="1"/>
  <c r="AI4" i="1" s="1"/>
  <c r="AJ4" i="1" s="1"/>
  <c r="AK4" i="1" s="1"/>
  <c r="AL4" i="1" s="1"/>
  <c r="P38" i="1"/>
  <c r="P18" i="1"/>
  <c r="Q5" i="1"/>
  <c r="R5" i="1" s="1"/>
  <c r="S5" i="1" s="1"/>
  <c r="T5" i="1" s="1"/>
  <c r="U5" i="1" s="1"/>
  <c r="V5" i="1" s="1"/>
  <c r="W5" i="1" s="1"/>
  <c r="X5" i="1" s="1"/>
  <c r="Y5" i="1" s="1"/>
  <c r="Z5" i="1" s="1"/>
  <c r="AA5" i="1" s="1"/>
  <c r="AB5" i="1" s="1"/>
  <c r="AC5" i="1" s="1"/>
  <c r="AD5" i="1" s="1"/>
  <c r="AE5" i="1" s="1"/>
  <c r="AF5" i="1" s="1"/>
  <c r="AG5" i="1" s="1"/>
  <c r="AH5" i="1" s="1"/>
  <c r="AI5" i="1" s="1"/>
  <c r="C12" i="1"/>
  <c r="E9" i="1"/>
  <c r="D5" i="1"/>
  <c r="D4" i="1"/>
  <c r="D7" i="1"/>
  <c r="P28" i="1" l="1"/>
  <c r="P29" i="1"/>
  <c r="P39" i="1"/>
  <c r="P48" i="1" s="1"/>
  <c r="P35" i="1"/>
  <c r="Q34" i="1" s="1"/>
  <c r="Q38" i="1"/>
  <c r="R38" i="1" s="1"/>
  <c r="S38" i="1" s="1"/>
  <c r="T38" i="1" s="1"/>
  <c r="U38" i="1" s="1"/>
  <c r="V38" i="1" s="1"/>
  <c r="W38" i="1" s="1"/>
  <c r="X38" i="1" s="1"/>
  <c r="Y38" i="1" s="1"/>
  <c r="Z38" i="1" s="1"/>
  <c r="AA38" i="1" s="1"/>
  <c r="AB38" i="1" s="1"/>
  <c r="AC38" i="1" s="1"/>
  <c r="AD38" i="1" s="1"/>
  <c r="AE38" i="1" s="1"/>
  <c r="AF38" i="1" s="1"/>
  <c r="AG38" i="1" s="1"/>
  <c r="AH38" i="1" s="1"/>
  <c r="AI38" i="1" s="1"/>
  <c r="AJ38" i="1" s="1"/>
  <c r="AK38" i="1" s="1"/>
  <c r="AL38" i="1" s="1"/>
  <c r="AM38" i="1" s="1"/>
  <c r="R9" i="1"/>
  <c r="R11" i="1" s="1"/>
  <c r="Q9" i="1"/>
  <c r="Q11" i="1" s="1"/>
  <c r="P22" i="1"/>
  <c r="P23" i="1" s="1"/>
  <c r="P47" i="1"/>
  <c r="P49" i="1"/>
  <c r="Q20" i="1"/>
  <c r="P19" i="1"/>
  <c r="P16" i="1" s="1"/>
  <c r="P26" i="1" s="1"/>
  <c r="P30" i="1"/>
  <c r="S9" i="1"/>
  <c r="S11" i="1" s="1"/>
  <c r="AJ5" i="1"/>
  <c r="F5" i="1"/>
  <c r="I12" i="1"/>
  <c r="T7" i="1"/>
  <c r="K12" i="1"/>
  <c r="F6" i="1"/>
  <c r="F7" i="1"/>
  <c r="F4" i="1"/>
  <c r="P41" i="1" l="1"/>
  <c r="P42" i="1" s="1"/>
  <c r="P45" i="1"/>
  <c r="Q29" i="1"/>
  <c r="Q22" i="1"/>
  <c r="Q23" i="1" s="1"/>
  <c r="Q49" i="1"/>
  <c r="Q35" i="1"/>
  <c r="Q37" i="1"/>
  <c r="Q39" i="1" s="1"/>
  <c r="Q41" i="1" s="1"/>
  <c r="Q15" i="1"/>
  <c r="R20" i="1"/>
  <c r="T9" i="1"/>
  <c r="T11" i="1" s="1"/>
  <c r="AK5" i="1"/>
  <c r="Q42" i="1" l="1"/>
  <c r="Q47" i="1"/>
  <c r="Q48" i="1"/>
  <c r="R34" i="1"/>
  <c r="Q45" i="1"/>
  <c r="Q18" i="1"/>
  <c r="Q30" i="1"/>
  <c r="S20" i="1"/>
  <c r="R29" i="1"/>
  <c r="R22" i="1"/>
  <c r="R23" i="1" s="1"/>
  <c r="U7" i="1"/>
  <c r="AL5" i="1"/>
  <c r="R35" i="1" l="1"/>
  <c r="R49" i="1"/>
  <c r="R37" i="1"/>
  <c r="T20" i="1"/>
  <c r="S29" i="1"/>
  <c r="S22" i="1"/>
  <c r="S23" i="1" s="1"/>
  <c r="Q28" i="1"/>
  <c r="Q19" i="1"/>
  <c r="Q16" i="1" s="1"/>
  <c r="V7" i="1"/>
  <c r="U9" i="1"/>
  <c r="U11" i="1" s="1"/>
  <c r="AM5" i="1"/>
  <c r="S34" i="1" l="1"/>
  <c r="R45" i="1"/>
  <c r="R39" i="1"/>
  <c r="R47" i="1"/>
  <c r="R15" i="1"/>
  <c r="Q26" i="1"/>
  <c r="U20" i="1"/>
  <c r="V20" i="1" s="1"/>
  <c r="W20" i="1" s="1"/>
  <c r="X20" i="1" s="1"/>
  <c r="Y20" i="1" s="1"/>
  <c r="Z20" i="1" s="1"/>
  <c r="AA20" i="1" s="1"/>
  <c r="AB20" i="1" s="1"/>
  <c r="AC20" i="1" s="1"/>
  <c r="AD20" i="1" s="1"/>
  <c r="AE20" i="1" s="1"/>
  <c r="AF20" i="1" s="1"/>
  <c r="AG20" i="1" s="1"/>
  <c r="AH20" i="1" s="1"/>
  <c r="AI20" i="1" s="1"/>
  <c r="AJ20" i="1" s="1"/>
  <c r="AK20" i="1" s="1"/>
  <c r="AL20" i="1" s="1"/>
  <c r="AM20" i="1" s="1"/>
  <c r="T29" i="1"/>
  <c r="T22" i="1"/>
  <c r="T23" i="1" s="1"/>
  <c r="W7" i="1"/>
  <c r="V9" i="1"/>
  <c r="V11" i="1" s="1"/>
  <c r="S49" i="1" l="1"/>
  <c r="S37" i="1"/>
  <c r="S35" i="1"/>
  <c r="R41" i="1"/>
  <c r="R42" i="1" s="1"/>
  <c r="R48" i="1"/>
  <c r="R18" i="1"/>
  <c r="R30" i="1"/>
  <c r="U22" i="1"/>
  <c r="U23" i="1" s="1"/>
  <c r="U29" i="1"/>
  <c r="V22" i="1"/>
  <c r="V29" i="1"/>
  <c r="X7" i="1"/>
  <c r="W9" i="1"/>
  <c r="W11" i="1" s="1"/>
  <c r="V23" i="1" l="1"/>
  <c r="T34" i="1"/>
  <c r="S45" i="1"/>
  <c r="S39" i="1"/>
  <c r="S47" i="1"/>
  <c r="R19" i="1"/>
  <c r="R16" i="1" s="1"/>
  <c r="R28" i="1"/>
  <c r="Y7" i="1"/>
  <c r="X9" i="1"/>
  <c r="X11" i="1" s="1"/>
  <c r="W29" i="1"/>
  <c r="W22" i="1"/>
  <c r="W23" i="1" l="1"/>
  <c r="S41" i="1"/>
  <c r="S42" i="1" s="1"/>
  <c r="S48" i="1"/>
  <c r="T49" i="1"/>
  <c r="T35" i="1"/>
  <c r="T37" i="1"/>
  <c r="S15" i="1"/>
  <c r="R26" i="1"/>
  <c r="X29" i="1"/>
  <c r="X22" i="1"/>
  <c r="Z7" i="1"/>
  <c r="Y9" i="1"/>
  <c r="Y11" i="1" s="1"/>
  <c r="X23" i="1" l="1"/>
  <c r="U34" i="1"/>
  <c r="T45" i="1"/>
  <c r="T39" i="1"/>
  <c r="T47" i="1"/>
  <c r="S18" i="1"/>
  <c r="S30" i="1"/>
  <c r="Y29" i="1"/>
  <c r="Y22" i="1"/>
  <c r="AA7" i="1"/>
  <c r="Z9" i="1"/>
  <c r="Z11" i="1" s="1"/>
  <c r="Y23" i="1" l="1"/>
  <c r="T41" i="1"/>
  <c r="T42" i="1" s="1"/>
  <c r="T48" i="1"/>
  <c r="U37" i="1"/>
  <c r="U35" i="1"/>
  <c r="U49" i="1"/>
  <c r="S19" i="1"/>
  <c r="S16" i="1" s="1"/>
  <c r="S28" i="1"/>
  <c r="AA9" i="1"/>
  <c r="AA11" i="1" s="1"/>
  <c r="AB7" i="1"/>
  <c r="Z22" i="1"/>
  <c r="Z29" i="1"/>
  <c r="Z23" i="1" l="1"/>
  <c r="V34" i="1"/>
  <c r="U45" i="1"/>
  <c r="U39" i="1"/>
  <c r="U47" i="1"/>
  <c r="T15" i="1"/>
  <c r="S26" i="1"/>
  <c r="AC7" i="1"/>
  <c r="AB9" i="1"/>
  <c r="AB11" i="1" s="1"/>
  <c r="AA29" i="1"/>
  <c r="AA22" i="1"/>
  <c r="AA23" i="1" l="1"/>
  <c r="U41" i="1"/>
  <c r="U42" i="1" s="1"/>
  <c r="U48" i="1"/>
  <c r="V35" i="1"/>
  <c r="V37" i="1"/>
  <c r="V49" i="1"/>
  <c r="T18" i="1"/>
  <c r="T30" i="1"/>
  <c r="AB22" i="1"/>
  <c r="AB29" i="1"/>
  <c r="AD7" i="1"/>
  <c r="AC9" i="1"/>
  <c r="AC11" i="1" s="1"/>
  <c r="AB23" i="1" l="1"/>
  <c r="V39" i="1"/>
  <c r="V47" i="1"/>
  <c r="W34" i="1"/>
  <c r="V45" i="1"/>
  <c r="T19" i="1"/>
  <c r="T16" i="1" s="1"/>
  <c r="T28" i="1"/>
  <c r="AC22" i="1"/>
  <c r="AC29" i="1"/>
  <c r="AD9" i="1"/>
  <c r="AD11" i="1" s="1"/>
  <c r="AE7" i="1"/>
  <c r="AC23" i="1" l="1"/>
  <c r="W37" i="1"/>
  <c r="W35" i="1"/>
  <c r="W49" i="1"/>
  <c r="V41" i="1"/>
  <c r="V42" i="1" s="1"/>
  <c r="V48" i="1"/>
  <c r="U15" i="1"/>
  <c r="T26" i="1"/>
  <c r="AD22" i="1"/>
  <c r="AD29" i="1"/>
  <c r="AF7" i="1"/>
  <c r="AE9" i="1"/>
  <c r="AE11" i="1" s="1"/>
  <c r="AD23" i="1" l="1"/>
  <c r="X34" i="1"/>
  <c r="W45" i="1"/>
  <c r="W39" i="1"/>
  <c r="W47" i="1"/>
  <c r="U18" i="1"/>
  <c r="U30" i="1"/>
  <c r="AE29" i="1"/>
  <c r="AE22" i="1"/>
  <c r="AE23" i="1" s="1"/>
  <c r="AG7" i="1"/>
  <c r="AF9" i="1"/>
  <c r="AF11" i="1" s="1"/>
  <c r="W41" i="1" l="1"/>
  <c r="W42" i="1" s="1"/>
  <c r="W48" i="1"/>
  <c r="X35" i="1"/>
  <c r="X37" i="1"/>
  <c r="X49" i="1"/>
  <c r="U19" i="1"/>
  <c r="U16" i="1" s="1"/>
  <c r="U28" i="1"/>
  <c r="AF29" i="1"/>
  <c r="AF22" i="1"/>
  <c r="AF23" i="1" s="1"/>
  <c r="AH7" i="1"/>
  <c r="AG9" i="1"/>
  <c r="AG11" i="1" s="1"/>
  <c r="X39" i="1" l="1"/>
  <c r="X47" i="1"/>
  <c r="Y34" i="1"/>
  <c r="X45" i="1"/>
  <c r="V15" i="1"/>
  <c r="U26" i="1"/>
  <c r="AI7" i="1"/>
  <c r="AH9" i="1"/>
  <c r="AH11" i="1" s="1"/>
  <c r="AG29" i="1"/>
  <c r="AG22" i="1"/>
  <c r="AG23" i="1" s="1"/>
  <c r="Y37" i="1" l="1"/>
  <c r="Y35" i="1"/>
  <c r="Y49" i="1"/>
  <c r="X41" i="1"/>
  <c r="X42" i="1" s="1"/>
  <c r="X48" i="1"/>
  <c r="V18" i="1"/>
  <c r="V30" i="1"/>
  <c r="AH29" i="1"/>
  <c r="AH22" i="1"/>
  <c r="AH23" i="1" s="1"/>
  <c r="AJ7" i="1"/>
  <c r="AI9" i="1"/>
  <c r="AI11" i="1" s="1"/>
  <c r="Y39" i="1" l="1"/>
  <c r="Y47" i="1"/>
  <c r="Z34" i="1"/>
  <c r="Y45" i="1"/>
  <c r="V19" i="1"/>
  <c r="V16" i="1" s="1"/>
  <c r="V28" i="1"/>
  <c r="AI29" i="1"/>
  <c r="AI22" i="1"/>
  <c r="AI23" i="1" s="1"/>
  <c r="AJ9" i="1"/>
  <c r="AJ11" i="1" s="1"/>
  <c r="AK7" i="1"/>
  <c r="Z37" i="1" l="1"/>
  <c r="Z35" i="1"/>
  <c r="Z49" i="1"/>
  <c r="Y41" i="1"/>
  <c r="Y42" i="1" s="1"/>
  <c r="Y48" i="1"/>
  <c r="W15" i="1"/>
  <c r="V26" i="1"/>
  <c r="AL7" i="1"/>
  <c r="AK9" i="1"/>
  <c r="AK11" i="1" s="1"/>
  <c r="AJ29" i="1"/>
  <c r="AJ22" i="1"/>
  <c r="AJ23" i="1" s="1"/>
  <c r="Z39" i="1" l="1"/>
  <c r="Z47" i="1"/>
  <c r="AA34" i="1"/>
  <c r="Z45" i="1"/>
  <c r="W18" i="1"/>
  <c r="W30" i="1"/>
  <c r="AK22" i="1"/>
  <c r="AK23" i="1" s="1"/>
  <c r="AK29" i="1"/>
  <c r="AM7" i="1"/>
  <c r="AM9" i="1" s="1"/>
  <c r="AM11" i="1" s="1"/>
  <c r="AL9" i="1"/>
  <c r="AL11" i="1" s="1"/>
  <c r="AA37" i="1" l="1"/>
  <c r="AA35" i="1"/>
  <c r="AA49" i="1"/>
  <c r="Z41" i="1"/>
  <c r="Z42" i="1" s="1"/>
  <c r="Z48" i="1"/>
  <c r="W19" i="1"/>
  <c r="W16" i="1" s="1"/>
  <c r="W28" i="1"/>
  <c r="AL22" i="1"/>
  <c r="AL23" i="1" s="1"/>
  <c r="AL29" i="1"/>
  <c r="AM29" i="1"/>
  <c r="AM22" i="1"/>
  <c r="AB34" i="1" l="1"/>
  <c r="AA45" i="1"/>
  <c r="AA39" i="1"/>
  <c r="AA47" i="1"/>
  <c r="X15" i="1"/>
  <c r="W26" i="1"/>
  <c r="AM23" i="1"/>
  <c r="AA41" i="1" l="1"/>
  <c r="AA42" i="1" s="1"/>
  <c r="AA48" i="1"/>
  <c r="AB37" i="1"/>
  <c r="AB35" i="1"/>
  <c r="AB49" i="1"/>
  <c r="X18" i="1"/>
  <c r="X30" i="1"/>
  <c r="AB39" i="1" l="1"/>
  <c r="AB47" i="1"/>
  <c r="AC34" i="1"/>
  <c r="AB45" i="1"/>
  <c r="X19" i="1"/>
  <c r="X16" i="1" s="1"/>
  <c r="X28" i="1"/>
  <c r="AC35" i="1" l="1"/>
  <c r="AC37" i="1"/>
  <c r="AC49" i="1"/>
  <c r="AB41" i="1"/>
  <c r="AB42" i="1" s="1"/>
  <c r="AB48" i="1"/>
  <c r="Y15" i="1"/>
  <c r="X26" i="1"/>
  <c r="AC39" i="1" l="1"/>
  <c r="AC47" i="1"/>
  <c r="AD34" i="1"/>
  <c r="AC45" i="1"/>
  <c r="Y18" i="1"/>
  <c r="Y30" i="1"/>
  <c r="AD37" i="1" l="1"/>
  <c r="AD35" i="1"/>
  <c r="AD49" i="1"/>
  <c r="AC41" i="1"/>
  <c r="AC42" i="1" s="1"/>
  <c r="AC48" i="1"/>
  <c r="Y19" i="1"/>
  <c r="Y16" i="1" s="1"/>
  <c r="Y28" i="1"/>
  <c r="AE34" i="1" l="1"/>
  <c r="AD45" i="1"/>
  <c r="AD39" i="1"/>
  <c r="AD47" i="1"/>
  <c r="Z15" i="1"/>
  <c r="Y26" i="1"/>
  <c r="AD41" i="1" l="1"/>
  <c r="AD42" i="1" s="1"/>
  <c r="AD48" i="1"/>
  <c r="AE37" i="1"/>
  <c r="AE35" i="1"/>
  <c r="AE49" i="1"/>
  <c r="Z18" i="1"/>
  <c r="Z30" i="1"/>
  <c r="AF34" i="1" l="1"/>
  <c r="AE45" i="1"/>
  <c r="AE39" i="1"/>
  <c r="AE47" i="1"/>
  <c r="Z19" i="1"/>
  <c r="Z16" i="1" s="1"/>
  <c r="Z28" i="1"/>
  <c r="AE41" i="1" l="1"/>
  <c r="AE42" i="1" s="1"/>
  <c r="AE48" i="1"/>
  <c r="AF35" i="1"/>
  <c r="AF37" i="1"/>
  <c r="AF49" i="1"/>
  <c r="AA15" i="1"/>
  <c r="Z26" i="1"/>
  <c r="AG34" i="1" l="1"/>
  <c r="AF45" i="1"/>
  <c r="AF39" i="1"/>
  <c r="AF47" i="1"/>
  <c r="AA18" i="1"/>
  <c r="AA30" i="1"/>
  <c r="AF41" i="1" l="1"/>
  <c r="AF42" i="1" s="1"/>
  <c r="AF48" i="1"/>
  <c r="AG35" i="1"/>
  <c r="AG37" i="1"/>
  <c r="AG49" i="1"/>
  <c r="AA19" i="1"/>
  <c r="AA16" i="1" s="1"/>
  <c r="AA28" i="1"/>
  <c r="AH34" i="1" l="1"/>
  <c r="AG45" i="1"/>
  <c r="AG39" i="1"/>
  <c r="AG47" i="1"/>
  <c r="AB15" i="1"/>
  <c r="AA26" i="1"/>
  <c r="AG41" i="1" l="1"/>
  <c r="AG42" i="1" s="1"/>
  <c r="AG48" i="1"/>
  <c r="AH35" i="1"/>
  <c r="AH37" i="1"/>
  <c r="AH49" i="1"/>
  <c r="AB18" i="1"/>
  <c r="AB30" i="1"/>
  <c r="AH39" i="1" l="1"/>
  <c r="AH47" i="1"/>
  <c r="AI34" i="1"/>
  <c r="AH45" i="1"/>
  <c r="AB19" i="1"/>
  <c r="AB16" i="1" s="1"/>
  <c r="AB28" i="1"/>
  <c r="AI37" i="1" l="1"/>
  <c r="AI35" i="1"/>
  <c r="AI49" i="1"/>
  <c r="AH41" i="1"/>
  <c r="AH42" i="1" s="1"/>
  <c r="AH48" i="1"/>
  <c r="AC15" i="1"/>
  <c r="AB26" i="1"/>
  <c r="AJ34" i="1" l="1"/>
  <c r="AI45" i="1"/>
  <c r="AI39" i="1"/>
  <c r="AI47" i="1"/>
  <c r="AC18" i="1"/>
  <c r="AC30" i="1"/>
  <c r="AI41" i="1" l="1"/>
  <c r="AI42" i="1" s="1"/>
  <c r="AI48" i="1"/>
  <c r="AJ35" i="1"/>
  <c r="AJ37" i="1"/>
  <c r="AJ49" i="1"/>
  <c r="AC19" i="1"/>
  <c r="AC16" i="1" s="1"/>
  <c r="AC28" i="1"/>
  <c r="AJ39" i="1" l="1"/>
  <c r="AJ47" i="1"/>
  <c r="AK34" i="1"/>
  <c r="AJ45" i="1"/>
  <c r="AD15" i="1"/>
  <c r="AC26" i="1"/>
  <c r="AJ41" i="1" l="1"/>
  <c r="AJ42" i="1" s="1"/>
  <c r="AJ48" i="1"/>
  <c r="AK35" i="1"/>
  <c r="AK37" i="1"/>
  <c r="AK49" i="1"/>
  <c r="AD18" i="1"/>
  <c r="AD30" i="1"/>
  <c r="AL34" i="1" l="1"/>
  <c r="AK45" i="1"/>
  <c r="AK39" i="1"/>
  <c r="AK47" i="1"/>
  <c r="AD19" i="1"/>
  <c r="AD16" i="1" s="1"/>
  <c r="AD28" i="1"/>
  <c r="AK41" i="1" l="1"/>
  <c r="AK42" i="1" s="1"/>
  <c r="AK48" i="1"/>
  <c r="AL37" i="1"/>
  <c r="AL35" i="1"/>
  <c r="AL49" i="1"/>
  <c r="AE15" i="1"/>
  <c r="AD26" i="1"/>
  <c r="AM34" i="1" l="1"/>
  <c r="AL45" i="1"/>
  <c r="AL39" i="1"/>
  <c r="AL47" i="1"/>
  <c r="AE18" i="1"/>
  <c r="AE30" i="1"/>
  <c r="AL41" i="1" l="1"/>
  <c r="AL42" i="1" s="1"/>
  <c r="AL48" i="1"/>
  <c r="AN38" i="1"/>
  <c r="AM35" i="1"/>
  <c r="AM45" i="1" s="1"/>
  <c r="AM49" i="1"/>
  <c r="AM37" i="1"/>
  <c r="AE19" i="1"/>
  <c r="AE16" i="1" s="1"/>
  <c r="AE28" i="1"/>
  <c r="AM39" i="1" l="1"/>
  <c r="AM47" i="1"/>
  <c r="AF15" i="1"/>
  <c r="AE26" i="1"/>
  <c r="AM41" i="1" l="1"/>
  <c r="AM42" i="1" s="1"/>
  <c r="AM48" i="1"/>
  <c r="AF18" i="1"/>
  <c r="AF30" i="1"/>
  <c r="AF19" i="1" l="1"/>
  <c r="AF16" i="1" s="1"/>
  <c r="AF28" i="1"/>
  <c r="AG15" i="1" l="1"/>
  <c r="AF26" i="1"/>
  <c r="AG18" i="1" l="1"/>
  <c r="AG30" i="1"/>
  <c r="AG19" i="1" l="1"/>
  <c r="AG16" i="1" s="1"/>
  <c r="AG28" i="1"/>
  <c r="AH15" i="1" l="1"/>
  <c r="AG26" i="1"/>
  <c r="AH18" i="1" l="1"/>
  <c r="AH30" i="1"/>
  <c r="AH19" i="1" l="1"/>
  <c r="AH16" i="1" s="1"/>
  <c r="AH28" i="1"/>
  <c r="AI15" i="1" l="1"/>
  <c r="AH26" i="1"/>
  <c r="AI18" i="1" l="1"/>
  <c r="AI30" i="1"/>
  <c r="AI19" i="1" l="1"/>
  <c r="AI16" i="1" s="1"/>
  <c r="AI28" i="1"/>
  <c r="AJ15" i="1" l="1"/>
  <c r="AI26" i="1"/>
  <c r="AJ18" i="1" l="1"/>
  <c r="AJ30" i="1"/>
  <c r="AJ19" i="1" l="1"/>
  <c r="AJ16" i="1" s="1"/>
  <c r="AJ28" i="1"/>
  <c r="AK15" i="1" l="1"/>
  <c r="AJ26" i="1"/>
  <c r="AK18" i="1" l="1"/>
  <c r="AK30" i="1"/>
  <c r="AK19" i="1" l="1"/>
  <c r="AK16" i="1" s="1"/>
  <c r="AK28" i="1"/>
  <c r="AL15" i="1" l="1"/>
  <c r="AK26" i="1"/>
  <c r="AL18" i="1" l="1"/>
  <c r="AL30" i="1"/>
  <c r="AL19" i="1" l="1"/>
  <c r="AL16" i="1" s="1"/>
  <c r="AL28" i="1"/>
  <c r="AM15" i="1" l="1"/>
  <c r="AL26" i="1"/>
  <c r="AM18" i="1" l="1"/>
  <c r="AM30" i="1"/>
  <c r="AM19" i="1" l="1"/>
  <c r="AN19" i="1" s="1"/>
  <c r="AM28" i="1"/>
  <c r="AM16" i="1" l="1"/>
  <c r="AM26" i="1" s="1"/>
</calcChain>
</file>

<file path=xl/sharedStrings.xml><?xml version="1.0" encoding="utf-8"?>
<sst xmlns="http://schemas.openxmlformats.org/spreadsheetml/2006/main" count="96" uniqueCount="61">
  <si>
    <t>Mieter</t>
  </si>
  <si>
    <t>Fläche</t>
  </si>
  <si>
    <t>Miete p.a.</t>
  </si>
  <si>
    <t>Miete /qm</t>
  </si>
  <si>
    <t>Steuerberater</t>
  </si>
  <si>
    <t>Anwalt</t>
  </si>
  <si>
    <t>Nutzung</t>
  </si>
  <si>
    <t>Büro</t>
  </si>
  <si>
    <t>Bank</t>
  </si>
  <si>
    <t>Leerstand</t>
  </si>
  <si>
    <t>Mietende</t>
  </si>
  <si>
    <t>Break Option</t>
  </si>
  <si>
    <t>notice period</t>
  </si>
  <si>
    <t>12 Monate</t>
  </si>
  <si>
    <t>Total</t>
  </si>
  <si>
    <t>Vacancy</t>
  </si>
  <si>
    <t>WAULT</t>
  </si>
  <si>
    <t>WALB</t>
  </si>
  <si>
    <t>RLZ</t>
  </si>
  <si>
    <t>30.09.</t>
  </si>
  <si>
    <t>31.12.</t>
  </si>
  <si>
    <t>31.03.</t>
  </si>
  <si>
    <t>30.06.</t>
  </si>
  <si>
    <t>Jahr</t>
  </si>
  <si>
    <t>LFZ Jahr</t>
  </si>
  <si>
    <t>Quartal</t>
  </si>
  <si>
    <t>JNKM</t>
  </si>
  <si>
    <t>BWK</t>
  </si>
  <si>
    <t>NOI</t>
  </si>
  <si>
    <t>Darlehen BoP</t>
  </si>
  <si>
    <t>Darlehen EoP</t>
  </si>
  <si>
    <t>Zins</t>
  </si>
  <si>
    <t>Tilgung</t>
  </si>
  <si>
    <t>Kapitaldienst</t>
  </si>
  <si>
    <t>FCF</t>
  </si>
  <si>
    <t>FCF kumuliert</t>
  </si>
  <si>
    <t>Marktwert</t>
  </si>
  <si>
    <t>LTV EoP</t>
  </si>
  <si>
    <t>ICR</t>
  </si>
  <si>
    <t>DSCR</t>
  </si>
  <si>
    <t>DY</t>
  </si>
  <si>
    <t>BO yes/no</t>
  </si>
  <si>
    <t>ANNUITÄTISCH</t>
  </si>
  <si>
    <t>RATIERLICH</t>
  </si>
  <si>
    <t>Restlaufzeit</t>
  </si>
  <si>
    <t>Ankündigungsfrist zur Optionsausübung</t>
  </si>
  <si>
    <t>vacancy</t>
  </si>
  <si>
    <t>LTV</t>
  </si>
  <si>
    <t>siehe slides Vorlesung</t>
  </si>
  <si>
    <t>Free Cash Flow</t>
  </si>
  <si>
    <t>Net Operating Income</t>
  </si>
  <si>
    <t>BO</t>
  </si>
  <si>
    <t>Jahres-Nettokaltmiete</t>
  </si>
  <si>
    <t>Bewirtschaftungskosten</t>
  </si>
  <si>
    <t>effektiver Tilgungssatz</t>
  </si>
  <si>
    <t>Der Cash Flow und die Kennzahlen sind mit folgenden Annahmen berechnet:
1. Marktwert stabil bei 25 Mio
2. Zinssatz von 5% setzt sich zusammen aus Refinanzierungseinstand der Bank zzgl. Marge
3. gewünschte Darlehenslaufzeit 5 Jahre
Die Art und Weise zur Berechnung der Kennzahlen ist in den Folien zur Vorlesung ausfühlrich dargestellt.</t>
  </si>
  <si>
    <t>Die dargestellte Mieterliste und der daraus abgeleitete Cash Flow ist vereinfacht dargestellt und soll lediglich das rudimentäre Verständnis fördern. Zum Beispiel gelten die Annahmen, 
1. die BWK im Zeitablauf stabil bleiben insbesondere auch unabhänging von Leerstandskosten sind
2. die Miete nicht durch Indexierung steigt
3. der Marktwert über die Laufzeit gleich bleibt
etc.
Keine Gewähr für fehlerhafte Berechnungen</t>
  </si>
  <si>
    <t>Grundsätzlich ist in der gesamten Arbeitsmappe der Blatzschutz aktiviert. Die Option der Break Option yes/no im Cash Flow lässt sich jedoch auswählen.</t>
  </si>
  <si>
    <r>
      <t xml:space="preserve">Hinweise oder Fragen gerne an: </t>
    </r>
    <r>
      <rPr>
        <b/>
        <u/>
        <sz val="11"/>
        <color rgb="FF0070C0"/>
        <rFont val="Calibri"/>
        <family val="2"/>
        <scheme val="minor"/>
      </rPr>
      <t>dozent24003@th-ab.de</t>
    </r>
  </si>
  <si>
    <t>SS2025 / 06-2025 / mühlfried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</si>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</sst>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
    <numFmt numFmtId="166"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b/>
      <sz val="9"/>
      <color rgb="FFFF0000"/>
      <name val="Calibri"/>
      <family val="2"/>
      <scheme val="minor"/>
    </font>
    <font>
      <b/>
      <sz val="9"/>
      <color theme="9"/>
      <name val="Calibri"/>
      <family val="2"/>
      <scheme val="minor"/>
    </font>
    <font>
      <sz val="12"/>
      <color theme="1"/>
      <name val="Calibri"/>
      <family val="2"/>
      <scheme val="minor"/>
    </font>
    <font>
      <sz val="12"/>
      <color theme="0" tint="-0.499984740745262"/>
      <name val="Calibri"/>
      <family val="2"/>
      <scheme val="minor"/>
    </font>
    <font>
      <b/>
      <u/>
      <sz val="11"/>
      <color rgb="FF0070C0"/>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s>
  <borders count="5">
    <border>
      <left/>
      <right/>
      <top/>
      <bottom/>
      <diagonal/>
    </border>
    <border>
      <left style="thick">
        <color auto="1"/>
      </left>
      <right/>
      <top/>
      <bottom/>
      <diagonal/>
    </border>
    <border>
      <left/>
      <right style="hair">
        <color auto="1"/>
      </right>
      <top/>
      <bottom/>
      <diagonal/>
    </border>
    <border>
      <left style="hair">
        <color auto="1"/>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164" fontId="0" fillId="0" borderId="0" xfId="0" applyNumberFormat="1"/>
    <xf numFmtId="3" fontId="0" fillId="0" borderId="0" xfId="0" applyNumberFormat="1"/>
    <xf numFmtId="0" fontId="0" fillId="0" borderId="0" xfId="0" applyAlignment="1">
      <alignment horizontal="right"/>
    </xf>
    <xf numFmtId="14" fontId="0" fillId="0" borderId="0" xfId="0" applyNumberFormat="1"/>
    <xf numFmtId="0" fontId="0" fillId="0" borderId="0" xfId="0" applyAlignment="1">
      <alignment horizontal="center"/>
    </xf>
    <xf numFmtId="9" fontId="0" fillId="0" borderId="0" xfId="1" applyFont="1" applyAlignment="1">
      <alignment horizontal="center"/>
    </xf>
    <xf numFmtId="3" fontId="0" fillId="0" borderId="0" xfId="0" applyNumberFormat="1" applyAlignment="1">
      <alignment horizontal="center"/>
    </xf>
    <xf numFmtId="164" fontId="0" fillId="0" borderId="0" xfId="0" applyNumberFormat="1" applyAlignment="1">
      <alignment horizontal="center"/>
    </xf>
    <xf numFmtId="0" fontId="2" fillId="0" borderId="0" xfId="0" applyFont="1"/>
    <xf numFmtId="165" fontId="0" fillId="0" borderId="0" xfId="0" applyNumberFormat="1" applyAlignment="1">
      <alignment horizontal="center"/>
    </xf>
    <xf numFmtId="0" fontId="2" fillId="2" borderId="0" xfId="0" applyFont="1" applyFill="1"/>
    <xf numFmtId="0" fontId="2" fillId="2" borderId="0" xfId="0" applyFont="1" applyFill="1" applyAlignment="1">
      <alignment horizontal="right"/>
    </xf>
    <xf numFmtId="0" fontId="2" fillId="2" borderId="0" xfId="0" applyFont="1" applyFill="1" applyAlignment="1">
      <alignment horizontal="center"/>
    </xf>
    <xf numFmtId="0" fontId="3" fillId="2" borderId="0" xfId="0" applyFont="1" applyFill="1"/>
    <xf numFmtId="0" fontId="4" fillId="2" borderId="0" xfId="0" applyFont="1" applyFill="1"/>
    <xf numFmtId="0" fontId="4" fillId="2" borderId="0" xfId="0" applyFont="1" applyFill="1" applyAlignment="1">
      <alignment horizontal="center"/>
    </xf>
    <xf numFmtId="0" fontId="4" fillId="0" borderId="0" xfId="0" applyFont="1"/>
    <xf numFmtId="0" fontId="3" fillId="0" borderId="0" xfId="0" applyFont="1"/>
    <xf numFmtId="164" fontId="4" fillId="0" borderId="0" xfId="0" applyNumberFormat="1" applyFont="1"/>
    <xf numFmtId="9" fontId="4" fillId="0" borderId="0" xfId="0" applyNumberFormat="1" applyFont="1"/>
    <xf numFmtId="166" fontId="4" fillId="0" borderId="0" xfId="1" applyNumberFormat="1" applyFont="1"/>
    <xf numFmtId="0" fontId="5" fillId="0" borderId="0" xfId="0" applyFont="1"/>
    <xf numFmtId="0" fontId="6" fillId="0" borderId="0" xfId="0" applyFont="1"/>
    <xf numFmtId="0" fontId="3" fillId="3" borderId="0" xfId="0" applyFont="1" applyFill="1"/>
    <xf numFmtId="164" fontId="4" fillId="3" borderId="0" xfId="0" applyNumberFormat="1" applyFont="1" applyFill="1"/>
    <xf numFmtId="0" fontId="4" fillId="3" borderId="0" xfId="0" applyFont="1" applyFill="1"/>
    <xf numFmtId="166" fontId="4" fillId="3" borderId="0" xfId="0" applyNumberFormat="1" applyFont="1" applyFill="1"/>
    <xf numFmtId="9" fontId="4" fillId="3" borderId="0" xfId="1" applyFont="1" applyFill="1"/>
    <xf numFmtId="166" fontId="4" fillId="3" borderId="0" xfId="1" applyNumberFormat="1" applyFont="1" applyFill="1"/>
    <xf numFmtId="0" fontId="3" fillId="4" borderId="0" xfId="0" applyFont="1" applyFill="1"/>
    <xf numFmtId="0" fontId="4" fillId="4" borderId="0" xfId="0" applyFont="1" applyFill="1"/>
    <xf numFmtId="164" fontId="4" fillId="4" borderId="0" xfId="0" applyNumberFormat="1" applyFont="1" applyFill="1"/>
    <xf numFmtId="166" fontId="4" fillId="4" borderId="0" xfId="0" applyNumberFormat="1" applyFont="1" applyFill="1"/>
    <xf numFmtId="9" fontId="4" fillId="4" borderId="0" xfId="1" applyFont="1" applyFill="1"/>
    <xf numFmtId="166" fontId="4" fillId="4" borderId="0" xfId="1" applyNumberFormat="1" applyFont="1" applyFill="1"/>
    <xf numFmtId="0" fontId="4" fillId="2" borderId="1" xfId="0" applyFont="1" applyFill="1" applyBorder="1" applyAlignment="1">
      <alignment horizontal="center"/>
    </xf>
    <xf numFmtId="164" fontId="4" fillId="0" borderId="1" xfId="0" applyNumberFormat="1" applyFont="1" applyBorder="1"/>
    <xf numFmtId="0" fontId="4" fillId="0" borderId="1" xfId="0" applyFont="1" applyBorder="1"/>
    <xf numFmtId="0" fontId="0" fillId="0" borderId="1" xfId="0" applyBorder="1"/>
    <xf numFmtId="164" fontId="4" fillId="3" borderId="1" xfId="0" applyNumberFormat="1" applyFont="1" applyFill="1" applyBorder="1"/>
    <xf numFmtId="0" fontId="4" fillId="3" borderId="1" xfId="0" applyFont="1" applyFill="1" applyBorder="1"/>
    <xf numFmtId="9" fontId="4" fillId="3" borderId="1" xfId="1" applyFont="1" applyFill="1" applyBorder="1"/>
    <xf numFmtId="166" fontId="4" fillId="3" borderId="1" xfId="1" applyNumberFormat="1" applyFont="1" applyFill="1" applyBorder="1"/>
    <xf numFmtId="164" fontId="4" fillId="4" borderId="1" xfId="0" applyNumberFormat="1" applyFont="1" applyFill="1" applyBorder="1"/>
    <xf numFmtId="0" fontId="4" fillId="4" borderId="1" xfId="0" applyFont="1" applyFill="1" applyBorder="1"/>
    <xf numFmtId="9" fontId="4" fillId="4" borderId="1" xfId="1" applyFont="1" applyFill="1" applyBorder="1"/>
    <xf numFmtId="166" fontId="4" fillId="4" borderId="1" xfId="1" applyNumberFormat="1" applyFont="1" applyFill="1" applyBorder="1"/>
    <xf numFmtId="0" fontId="4" fillId="2" borderId="2" xfId="0" applyFont="1" applyFill="1" applyBorder="1" applyAlignment="1">
      <alignment horizontal="center"/>
    </xf>
    <xf numFmtId="0" fontId="4" fillId="2" borderId="3" xfId="0" applyFont="1" applyFill="1" applyBorder="1" applyAlignment="1">
      <alignment horizontal="center"/>
    </xf>
    <xf numFmtId="16" fontId="4" fillId="2" borderId="2" xfId="0" applyNumberFormat="1" applyFont="1" applyFill="1" applyBorder="1" applyAlignment="1">
      <alignment horizontal="center"/>
    </xf>
    <xf numFmtId="164" fontId="4" fillId="0" borderId="2" xfId="0" applyNumberFormat="1" applyFont="1" applyBorder="1"/>
    <xf numFmtId="164" fontId="4" fillId="0" borderId="3" xfId="0" applyNumberFormat="1" applyFont="1" applyBorder="1"/>
    <xf numFmtId="0" fontId="4" fillId="0" borderId="2" xfId="0" applyFont="1" applyBorder="1"/>
    <xf numFmtId="0" fontId="4" fillId="0" borderId="3" xfId="0" applyFont="1" applyBorder="1"/>
    <xf numFmtId="0" fontId="0" fillId="0" borderId="2" xfId="0" applyBorder="1"/>
    <xf numFmtId="0" fontId="0" fillId="0" borderId="3" xfId="0" applyBorder="1"/>
    <xf numFmtId="164" fontId="4" fillId="3" borderId="2" xfId="0" applyNumberFormat="1" applyFont="1" applyFill="1" applyBorder="1"/>
    <xf numFmtId="164" fontId="4" fillId="3" borderId="3" xfId="0" applyNumberFormat="1" applyFont="1" applyFill="1" applyBorder="1"/>
    <xf numFmtId="0" fontId="4" fillId="3" borderId="2" xfId="0" applyFont="1" applyFill="1" applyBorder="1"/>
    <xf numFmtId="0" fontId="4" fillId="3" borderId="3" xfId="0" applyFont="1" applyFill="1" applyBorder="1"/>
    <xf numFmtId="9" fontId="4" fillId="3" borderId="2" xfId="1" applyFont="1" applyFill="1" applyBorder="1"/>
    <xf numFmtId="9" fontId="4" fillId="3" borderId="3" xfId="1" applyFont="1" applyFill="1" applyBorder="1"/>
    <xf numFmtId="166" fontId="4" fillId="3" borderId="2" xfId="1" applyNumberFormat="1" applyFont="1" applyFill="1" applyBorder="1"/>
    <xf numFmtId="166" fontId="4" fillId="3" borderId="3" xfId="1" applyNumberFormat="1" applyFont="1" applyFill="1" applyBorder="1"/>
    <xf numFmtId="164" fontId="4" fillId="4" borderId="2" xfId="0" applyNumberFormat="1" applyFont="1" applyFill="1" applyBorder="1"/>
    <xf numFmtId="164" fontId="4" fillId="4" borderId="3" xfId="0" applyNumberFormat="1" applyFont="1" applyFill="1" applyBorder="1"/>
    <xf numFmtId="0" fontId="4" fillId="4" borderId="2" xfId="0" applyFont="1" applyFill="1" applyBorder="1"/>
    <xf numFmtId="0" fontId="4" fillId="4" borderId="3" xfId="0" applyFont="1" applyFill="1" applyBorder="1"/>
    <xf numFmtId="9" fontId="4" fillId="4" borderId="2" xfId="1" applyFont="1" applyFill="1" applyBorder="1"/>
    <xf numFmtId="9" fontId="4" fillId="4" borderId="3" xfId="1" applyFont="1" applyFill="1" applyBorder="1"/>
    <xf numFmtId="166" fontId="4" fillId="4" borderId="2" xfId="1" applyNumberFormat="1" applyFont="1" applyFill="1" applyBorder="1"/>
    <xf numFmtId="166" fontId="4" fillId="4" borderId="3" xfId="1" applyNumberFormat="1" applyFont="1" applyFill="1" applyBorder="1"/>
    <xf numFmtId="164" fontId="4" fillId="5" borderId="0" xfId="0" applyNumberFormat="1" applyFont="1" applyFill="1"/>
    <xf numFmtId="0" fontId="0" fillId="6" borderId="0" xfId="0" applyFill="1" applyAlignment="1">
      <alignment horizontal="center"/>
    </xf>
    <xf numFmtId="9" fontId="0" fillId="6" borderId="0" xfId="1" applyFont="1" applyFill="1" applyAlignment="1">
      <alignment horizontal="center"/>
    </xf>
    <xf numFmtId="165" fontId="0" fillId="6" borderId="0" xfId="0" applyNumberFormat="1" applyFill="1" applyAlignment="1">
      <alignment horizontal="center"/>
    </xf>
    <xf numFmtId="0" fontId="3" fillId="6" borderId="0" xfId="0" applyFont="1" applyFill="1"/>
    <xf numFmtId="0" fontId="7" fillId="0" borderId="0" xfId="0" applyFont="1"/>
    <xf numFmtId="0" fontId="8" fillId="0" borderId="0" xfId="0" applyFont="1"/>
    <xf numFmtId="0" fontId="0" fillId="0" borderId="0" xfId="0" applyAlignment="1">
      <alignment vertical="top" wrapText="1"/>
    </xf>
    <xf numFmtId="0" fontId="0" fillId="0" borderId="0" xfId="0" applyAlignment="1">
      <alignment wrapText="1"/>
    </xf>
    <xf numFmtId="0" fontId="4" fillId="0" borderId="4" xfId="0" applyFont="1" applyBorder="1" applyProtection="1">
      <protection locked="0"/>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F139-1AD6-44E5-B944-6B2A868DE8DB}">
  <dimension ref="A1:A9"/>
  <sheetViews>
    <sheetView tabSelected="1" workbookViewId="0">
      <selection activeCell="A15" sqref="A15"/>
    </sheetView>
  </sheetViews>
  <sheetFormatPr baseColWidth="10" defaultRowHeight="14.5" x14ac:dyDescent="0.35"/>
  <cols>
    <col min="1" max="1" width="113.81640625" customWidth="1"/>
  </cols>
  <sheetData>
    <row r="1" spans="1:1" ht="105" customHeight="1" x14ac:dyDescent="0.35">
      <c r="A1" s="80" t="s">
        <v>56</v>
      </c>
    </row>
    <row r="3" spans="1:1" ht="77.400000000000006" customHeight="1" x14ac:dyDescent="0.35">
      <c r="A3" s="80" t="s">
        <v>55</v>
      </c>
    </row>
    <row r="4" spans="1:1" x14ac:dyDescent="0.35">
      <c r="A4" s="81"/>
    </row>
    <row r="5" spans="1:1" ht="29" x14ac:dyDescent="0.35">
      <c r="A5" s="80" t="s">
        <v>57</v>
      </c>
    </row>
    <row r="6" spans="1:1" x14ac:dyDescent="0.35">
      <c r="A6" s="80"/>
    </row>
    <row r="7" spans="1:1" x14ac:dyDescent="0.35">
      <c r="A7" s="81" t="s">
        <v>58</v>
      </c>
    </row>
    <row r="8" spans="1:1" ht="17.399999999999999" customHeight="1" x14ac:dyDescent="0.35"/>
    <row r="9" spans="1:1" x14ac:dyDescent="0.35">
      <c r="A9" t="s">
        <v>59</v>
      </c>
    </row>
  </sheetData>
  <sheetProtection algorithmName="SHA-512" hashValue="dBaF9Xi0gXIZuE0qu6rviVZNELBZQWEeIPqLRh5sYTHqqJSFHE2WTQzZo3alI/cAs9GwnoQ3arPRB0vngitpag==" saltValue="lzWoL4GSIiWWSHJjyqTGag==" spinCount="100000"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02968-4D86-4D47-8419-A9F413F38504}">
  <dimension ref="A1:AO51"/>
  <sheetViews>
    <sheetView showGridLines="0" zoomScale="110" zoomScaleNormal="110" workbookViewId="0">
      <pane xSplit="1" ySplit="3" topLeftCell="B4" activePane="bottomRight" state="frozen"/>
      <selection pane="topRight" activeCell="B1" sqref="B1"/>
      <selection pane="bottomLeft" activeCell="A4" sqref="A4"/>
      <selection pane="bottomRight" activeCell="D14" sqref="D14"/>
    </sheetView>
  </sheetViews>
  <sheetFormatPr baseColWidth="10" defaultRowHeight="14.5" outlineLevelRow="1" x14ac:dyDescent="0.35"/>
  <cols>
    <col min="1" max="1" width="17.08984375" customWidth="1"/>
    <col min="2" max="2" width="10.6328125" customWidth="1"/>
    <col min="3" max="3" width="9.54296875" customWidth="1"/>
    <col min="4" max="4" width="7.54296875" style="5" customWidth="1"/>
    <col min="5" max="5" width="15" customWidth="1"/>
    <col min="6" max="6" width="6.36328125" style="5" customWidth="1"/>
    <col min="7" max="7" width="14" customWidth="1"/>
    <col min="8" max="8" width="15" customWidth="1"/>
    <col min="9" max="9" width="10.08984375" bestFit="1" customWidth="1"/>
    <col min="10" max="10" width="15" customWidth="1"/>
    <col min="11" max="11" width="8.90625" customWidth="1"/>
    <col min="12" max="12" width="15.90625" customWidth="1"/>
    <col min="14" max="14" width="11.81640625" style="9" customWidth="1"/>
    <col min="15" max="15" width="7" customWidth="1"/>
    <col min="16" max="39" width="8.08984375" customWidth="1"/>
    <col min="40" max="40" width="6.6328125" customWidth="1"/>
    <col min="41" max="41" width="11.54296875" style="17"/>
  </cols>
  <sheetData>
    <row r="1" spans="1:40" x14ac:dyDescent="0.35">
      <c r="N1" s="14" t="s">
        <v>23</v>
      </c>
      <c r="O1" s="15"/>
      <c r="P1" s="16">
        <v>2025</v>
      </c>
      <c r="Q1" s="16">
        <v>2025</v>
      </c>
      <c r="R1" s="16">
        <v>2026</v>
      </c>
      <c r="S1" s="48">
        <v>2026</v>
      </c>
      <c r="T1" s="49">
        <f>P1+1</f>
        <v>2026</v>
      </c>
      <c r="U1" s="16">
        <f t="shared" ref="U1:AA2" si="0">Q1+1</f>
        <v>2026</v>
      </c>
      <c r="V1" s="16">
        <f t="shared" si="0"/>
        <v>2027</v>
      </c>
      <c r="W1" s="48">
        <f t="shared" si="0"/>
        <v>2027</v>
      </c>
      <c r="X1" s="49">
        <f t="shared" si="0"/>
        <v>2027</v>
      </c>
      <c r="Y1" s="16">
        <f t="shared" si="0"/>
        <v>2027</v>
      </c>
      <c r="Z1" s="16">
        <f t="shared" si="0"/>
        <v>2028</v>
      </c>
      <c r="AA1" s="48">
        <f t="shared" si="0"/>
        <v>2028</v>
      </c>
      <c r="AB1" s="49">
        <f t="shared" ref="AB1:AB2" si="1">X1+1</f>
        <v>2028</v>
      </c>
      <c r="AC1" s="16">
        <f t="shared" ref="AC1:AC2" si="2">Y1+1</f>
        <v>2028</v>
      </c>
      <c r="AD1" s="16">
        <f t="shared" ref="AD1:AD2" si="3">Z1+1</f>
        <v>2029</v>
      </c>
      <c r="AE1" s="48">
        <f t="shared" ref="AE1:AE2" si="4">AA1+1</f>
        <v>2029</v>
      </c>
      <c r="AF1" s="49">
        <f t="shared" ref="AF1:AF2" si="5">AB1+1</f>
        <v>2029</v>
      </c>
      <c r="AG1" s="16">
        <f t="shared" ref="AG1:AG2" si="6">AC1+1</f>
        <v>2029</v>
      </c>
      <c r="AH1" s="16">
        <f t="shared" ref="AH1:AH2" si="7">AD1+1</f>
        <v>2030</v>
      </c>
      <c r="AI1" s="16">
        <f t="shared" ref="AI1:AI2" si="8">AE1+1</f>
        <v>2030</v>
      </c>
      <c r="AJ1" s="36">
        <f t="shared" ref="AJ1:AJ2" si="9">AF1+1</f>
        <v>2030</v>
      </c>
      <c r="AK1" s="16">
        <f t="shared" ref="AK1:AK2" si="10">AG1+1</f>
        <v>2030</v>
      </c>
      <c r="AL1" s="16">
        <f t="shared" ref="AL1:AL2" si="11">AH1+1</f>
        <v>2031</v>
      </c>
      <c r="AM1" s="16">
        <f t="shared" ref="AM1:AM2" si="12">AI1+1</f>
        <v>2031</v>
      </c>
      <c r="AN1" s="17"/>
    </row>
    <row r="2" spans="1:40" x14ac:dyDescent="0.35">
      <c r="N2" s="14" t="s">
        <v>24</v>
      </c>
      <c r="O2" s="15"/>
      <c r="P2" s="16">
        <v>1</v>
      </c>
      <c r="Q2" s="16">
        <v>1</v>
      </c>
      <c r="R2" s="16">
        <v>1</v>
      </c>
      <c r="S2" s="48">
        <v>1</v>
      </c>
      <c r="T2" s="49">
        <f>P2+1</f>
        <v>2</v>
      </c>
      <c r="U2" s="16">
        <f t="shared" si="0"/>
        <v>2</v>
      </c>
      <c r="V2" s="16">
        <f t="shared" si="0"/>
        <v>2</v>
      </c>
      <c r="W2" s="48">
        <f t="shared" si="0"/>
        <v>2</v>
      </c>
      <c r="X2" s="49">
        <f t="shared" si="0"/>
        <v>3</v>
      </c>
      <c r="Y2" s="16">
        <f t="shared" si="0"/>
        <v>3</v>
      </c>
      <c r="Z2" s="16">
        <f t="shared" si="0"/>
        <v>3</v>
      </c>
      <c r="AA2" s="48">
        <f t="shared" si="0"/>
        <v>3</v>
      </c>
      <c r="AB2" s="49">
        <f t="shared" si="1"/>
        <v>4</v>
      </c>
      <c r="AC2" s="16">
        <f t="shared" si="2"/>
        <v>4</v>
      </c>
      <c r="AD2" s="16">
        <f t="shared" si="3"/>
        <v>4</v>
      </c>
      <c r="AE2" s="48">
        <f t="shared" si="4"/>
        <v>4</v>
      </c>
      <c r="AF2" s="49">
        <f t="shared" si="5"/>
        <v>5</v>
      </c>
      <c r="AG2" s="16">
        <f t="shared" si="6"/>
        <v>5</v>
      </c>
      <c r="AH2" s="16">
        <f t="shared" si="7"/>
        <v>5</v>
      </c>
      <c r="AI2" s="16">
        <f t="shared" si="8"/>
        <v>5</v>
      </c>
      <c r="AJ2" s="36">
        <f t="shared" si="9"/>
        <v>6</v>
      </c>
      <c r="AK2" s="16">
        <f t="shared" si="10"/>
        <v>6</v>
      </c>
      <c r="AL2" s="16">
        <f t="shared" si="11"/>
        <v>6</v>
      </c>
      <c r="AM2" s="16">
        <f t="shared" si="12"/>
        <v>6</v>
      </c>
      <c r="AN2" s="17"/>
    </row>
    <row r="3" spans="1:40" x14ac:dyDescent="0.35">
      <c r="A3" s="11" t="s">
        <v>0</v>
      </c>
      <c r="B3" s="11" t="s">
        <v>6</v>
      </c>
      <c r="C3" s="12" t="s">
        <v>1</v>
      </c>
      <c r="D3" s="13"/>
      <c r="E3" s="12" t="s">
        <v>2</v>
      </c>
      <c r="F3" s="13"/>
      <c r="G3" s="12" t="s">
        <v>3</v>
      </c>
      <c r="H3" s="12" t="s">
        <v>10</v>
      </c>
      <c r="I3" s="13" t="s">
        <v>18</v>
      </c>
      <c r="J3" s="12" t="s">
        <v>11</v>
      </c>
      <c r="K3" s="13" t="s">
        <v>18</v>
      </c>
      <c r="L3" s="12" t="s">
        <v>12</v>
      </c>
      <c r="N3" s="14" t="s">
        <v>25</v>
      </c>
      <c r="O3" s="15"/>
      <c r="P3" s="16" t="s">
        <v>19</v>
      </c>
      <c r="Q3" s="16" t="s">
        <v>20</v>
      </c>
      <c r="R3" s="16" t="s">
        <v>21</v>
      </c>
      <c r="S3" s="50" t="s">
        <v>22</v>
      </c>
      <c r="T3" s="49" t="str">
        <f>P3</f>
        <v>30.09.</v>
      </c>
      <c r="U3" s="16" t="str">
        <f t="shared" ref="U3:AA3" si="13">Q3</f>
        <v>31.12.</v>
      </c>
      <c r="V3" s="16" t="str">
        <f t="shared" si="13"/>
        <v>31.03.</v>
      </c>
      <c r="W3" s="48" t="str">
        <f t="shared" si="13"/>
        <v>30.06.</v>
      </c>
      <c r="X3" s="49" t="str">
        <f t="shared" si="13"/>
        <v>30.09.</v>
      </c>
      <c r="Y3" s="16" t="str">
        <f t="shared" si="13"/>
        <v>31.12.</v>
      </c>
      <c r="Z3" s="16" t="str">
        <f t="shared" si="13"/>
        <v>31.03.</v>
      </c>
      <c r="AA3" s="48" t="str">
        <f t="shared" si="13"/>
        <v>30.06.</v>
      </c>
      <c r="AB3" s="49" t="str">
        <f t="shared" ref="AB3" si="14">X3</f>
        <v>30.09.</v>
      </c>
      <c r="AC3" s="16" t="str">
        <f t="shared" ref="AC3" si="15">Y3</f>
        <v>31.12.</v>
      </c>
      <c r="AD3" s="16" t="str">
        <f t="shared" ref="AD3" si="16">Z3</f>
        <v>31.03.</v>
      </c>
      <c r="AE3" s="48" t="str">
        <f t="shared" ref="AE3" si="17">AA3</f>
        <v>30.06.</v>
      </c>
      <c r="AF3" s="49" t="str">
        <f t="shared" ref="AF3" si="18">AB3</f>
        <v>30.09.</v>
      </c>
      <c r="AG3" s="16" t="str">
        <f t="shared" ref="AG3" si="19">AC3</f>
        <v>31.12.</v>
      </c>
      <c r="AH3" s="16" t="str">
        <f t="shared" ref="AH3" si="20">AD3</f>
        <v>31.03.</v>
      </c>
      <c r="AI3" s="16" t="str">
        <f t="shared" ref="AI3" si="21">AE3</f>
        <v>30.06.</v>
      </c>
      <c r="AJ3" s="36" t="str">
        <f t="shared" ref="AJ3" si="22">AF3</f>
        <v>30.09.</v>
      </c>
      <c r="AK3" s="16" t="str">
        <f t="shared" ref="AK3" si="23">AG3</f>
        <v>31.12.</v>
      </c>
      <c r="AL3" s="16" t="str">
        <f t="shared" ref="AL3" si="24">AH3</f>
        <v>31.03.</v>
      </c>
      <c r="AM3" s="16" t="str">
        <f t="shared" ref="AM3" si="25">AI3</f>
        <v>30.06.</v>
      </c>
      <c r="AN3" s="17"/>
    </row>
    <row r="4" spans="1:40" ht="15" thickBot="1" x14ac:dyDescent="0.4">
      <c r="A4" t="s">
        <v>4</v>
      </c>
      <c r="B4" t="s">
        <v>7</v>
      </c>
      <c r="C4" s="2">
        <v>1500</v>
      </c>
      <c r="D4" s="6">
        <f>C4/$C$9</f>
        <v>0.34883720930232559</v>
      </c>
      <c r="E4" s="1">
        <f>C4*G4*12</f>
        <v>540000</v>
      </c>
      <c r="F4" s="6">
        <f>E4/$E$9</f>
        <v>0.35856573705179284</v>
      </c>
      <c r="G4" s="1">
        <v>30</v>
      </c>
      <c r="H4" s="4">
        <v>47938</v>
      </c>
      <c r="I4" s="10">
        <f>(H4-$A$11)/365</f>
        <v>5.7534246575342465</v>
      </c>
      <c r="K4" s="10">
        <f>(H4-$A$11)/365</f>
        <v>5.7534246575342465</v>
      </c>
      <c r="N4" s="18"/>
      <c r="O4" s="17"/>
      <c r="P4" s="19">
        <f>E4/4/1000</f>
        <v>135</v>
      </c>
      <c r="Q4" s="19">
        <f>P4</f>
        <v>135</v>
      </c>
      <c r="R4" s="19">
        <f t="shared" ref="R4:AM6" si="26">Q4</f>
        <v>135</v>
      </c>
      <c r="S4" s="51">
        <f t="shared" si="26"/>
        <v>135</v>
      </c>
      <c r="T4" s="52">
        <f t="shared" si="26"/>
        <v>135</v>
      </c>
      <c r="U4" s="19">
        <f t="shared" si="26"/>
        <v>135</v>
      </c>
      <c r="V4" s="19">
        <f t="shared" si="26"/>
        <v>135</v>
      </c>
      <c r="W4" s="51">
        <f t="shared" si="26"/>
        <v>135</v>
      </c>
      <c r="X4" s="52">
        <f t="shared" si="26"/>
        <v>135</v>
      </c>
      <c r="Y4" s="19">
        <f t="shared" si="26"/>
        <v>135</v>
      </c>
      <c r="Z4" s="19">
        <f t="shared" si="26"/>
        <v>135</v>
      </c>
      <c r="AA4" s="51">
        <f t="shared" si="26"/>
        <v>135</v>
      </c>
      <c r="AB4" s="52">
        <f t="shared" si="26"/>
        <v>135</v>
      </c>
      <c r="AC4" s="19">
        <f t="shared" si="26"/>
        <v>135</v>
      </c>
      <c r="AD4" s="19">
        <f t="shared" si="26"/>
        <v>135</v>
      </c>
      <c r="AE4" s="51">
        <f t="shared" si="26"/>
        <v>135</v>
      </c>
      <c r="AF4" s="52">
        <f t="shared" si="26"/>
        <v>135</v>
      </c>
      <c r="AG4" s="19">
        <f t="shared" si="26"/>
        <v>135</v>
      </c>
      <c r="AH4" s="19">
        <f t="shared" si="26"/>
        <v>135</v>
      </c>
      <c r="AI4" s="19">
        <f t="shared" si="26"/>
        <v>135</v>
      </c>
      <c r="AJ4" s="37">
        <f t="shared" si="26"/>
        <v>135</v>
      </c>
      <c r="AK4" s="19">
        <f t="shared" si="26"/>
        <v>135</v>
      </c>
      <c r="AL4" s="19">
        <f t="shared" si="26"/>
        <v>135</v>
      </c>
      <c r="AM4" s="19">
        <v>0</v>
      </c>
      <c r="AN4" s="17"/>
    </row>
    <row r="5" spans="1:40" ht="15" thickBot="1" x14ac:dyDescent="0.4">
      <c r="A5" t="s">
        <v>5</v>
      </c>
      <c r="B5" t="s">
        <v>7</v>
      </c>
      <c r="C5" s="2">
        <v>1300</v>
      </c>
      <c r="D5" s="6">
        <f t="shared" ref="D5:D7" si="27">C5/$C$9</f>
        <v>0.30232558139534882</v>
      </c>
      <c r="E5" s="1">
        <f t="shared" ref="E5:E7" si="28">C5*G5*12</f>
        <v>546000</v>
      </c>
      <c r="F5" s="6">
        <f t="shared" ref="F5:F7" si="29">E5/$E$9</f>
        <v>0.36254980079681276</v>
      </c>
      <c r="G5" s="1">
        <v>35</v>
      </c>
      <c r="H5" s="4">
        <v>49309</v>
      </c>
      <c r="I5" s="10">
        <f t="shared" ref="I5:I6" si="30">(H5-$A$11)/365</f>
        <v>9.5095890410958912</v>
      </c>
      <c r="J5" s="4">
        <v>47483</v>
      </c>
      <c r="K5" s="10">
        <f>(J5-$A$11)/365</f>
        <v>4.506849315068493</v>
      </c>
      <c r="L5" s="3" t="s">
        <v>13</v>
      </c>
      <c r="N5" s="18" t="s">
        <v>41</v>
      </c>
      <c r="O5" s="82" t="s">
        <v>60</v>
      </c>
      <c r="P5" s="19">
        <f>E5/4/1000</f>
        <v>136.5</v>
      </c>
      <c r="Q5" s="19">
        <f t="shared" ref="Q5:AF6" si="31">P5</f>
        <v>136.5</v>
      </c>
      <c r="R5" s="19">
        <f t="shared" si="31"/>
        <v>136.5</v>
      </c>
      <c r="S5" s="51">
        <f t="shared" si="31"/>
        <v>136.5</v>
      </c>
      <c r="T5" s="52">
        <f t="shared" si="31"/>
        <v>136.5</v>
      </c>
      <c r="U5" s="19">
        <f t="shared" si="31"/>
        <v>136.5</v>
      </c>
      <c r="V5" s="19">
        <f t="shared" si="31"/>
        <v>136.5</v>
      </c>
      <c r="W5" s="51">
        <f t="shared" si="31"/>
        <v>136.5</v>
      </c>
      <c r="X5" s="52">
        <f t="shared" si="31"/>
        <v>136.5</v>
      </c>
      <c r="Y5" s="19">
        <f t="shared" si="31"/>
        <v>136.5</v>
      </c>
      <c r="Z5" s="19">
        <f t="shared" si="31"/>
        <v>136.5</v>
      </c>
      <c r="AA5" s="51">
        <f t="shared" si="31"/>
        <v>136.5</v>
      </c>
      <c r="AB5" s="52">
        <f t="shared" si="31"/>
        <v>136.5</v>
      </c>
      <c r="AC5" s="19">
        <f t="shared" si="31"/>
        <v>136.5</v>
      </c>
      <c r="AD5" s="19">
        <f t="shared" si="31"/>
        <v>136.5</v>
      </c>
      <c r="AE5" s="51">
        <f t="shared" si="31"/>
        <v>136.5</v>
      </c>
      <c r="AF5" s="52">
        <f t="shared" si="31"/>
        <v>136.5</v>
      </c>
      <c r="AG5" s="19">
        <f t="shared" si="26"/>
        <v>136.5</v>
      </c>
      <c r="AH5" s="73">
        <f>IF(O5="no",AG5,0)</f>
        <v>136.5</v>
      </c>
      <c r="AI5" s="19">
        <f t="shared" si="26"/>
        <v>136.5</v>
      </c>
      <c r="AJ5" s="37">
        <f t="shared" si="26"/>
        <v>136.5</v>
      </c>
      <c r="AK5" s="19">
        <f t="shared" si="26"/>
        <v>136.5</v>
      </c>
      <c r="AL5" s="19">
        <f t="shared" si="26"/>
        <v>136.5</v>
      </c>
      <c r="AM5" s="19">
        <f t="shared" si="26"/>
        <v>136.5</v>
      </c>
      <c r="AN5" s="17"/>
    </row>
    <row r="6" spans="1:40" x14ac:dyDescent="0.35">
      <c r="A6" t="s">
        <v>8</v>
      </c>
      <c r="B6" t="s">
        <v>7</v>
      </c>
      <c r="C6" s="2">
        <v>1000</v>
      </c>
      <c r="D6" s="6">
        <f t="shared" si="27"/>
        <v>0.23255813953488372</v>
      </c>
      <c r="E6" s="1">
        <f t="shared" si="28"/>
        <v>420000</v>
      </c>
      <c r="F6" s="6">
        <f t="shared" si="29"/>
        <v>0.2788844621513944</v>
      </c>
      <c r="G6" s="1">
        <v>35</v>
      </c>
      <c r="H6" s="4">
        <v>51774</v>
      </c>
      <c r="I6" s="10">
        <f t="shared" si="30"/>
        <v>16.263013698630136</v>
      </c>
      <c r="K6" s="10">
        <f>(H6-$A$11)/365</f>
        <v>16.263013698630136</v>
      </c>
      <c r="N6" s="18"/>
      <c r="O6" s="17"/>
      <c r="P6" s="19">
        <f>E6/4/1000</f>
        <v>105</v>
      </c>
      <c r="Q6" s="19">
        <f t="shared" si="31"/>
        <v>105</v>
      </c>
      <c r="R6" s="19">
        <f t="shared" si="26"/>
        <v>105</v>
      </c>
      <c r="S6" s="51">
        <f t="shared" si="26"/>
        <v>105</v>
      </c>
      <c r="T6" s="52">
        <f t="shared" si="26"/>
        <v>105</v>
      </c>
      <c r="U6" s="19">
        <f t="shared" si="26"/>
        <v>105</v>
      </c>
      <c r="V6" s="19">
        <f t="shared" si="26"/>
        <v>105</v>
      </c>
      <c r="W6" s="51">
        <f t="shared" si="26"/>
        <v>105</v>
      </c>
      <c r="X6" s="52">
        <f t="shared" si="26"/>
        <v>105</v>
      </c>
      <c r="Y6" s="19">
        <f t="shared" si="26"/>
        <v>105</v>
      </c>
      <c r="Z6" s="19">
        <f t="shared" si="26"/>
        <v>105</v>
      </c>
      <c r="AA6" s="51">
        <f t="shared" si="26"/>
        <v>105</v>
      </c>
      <c r="AB6" s="52">
        <f t="shared" si="26"/>
        <v>105</v>
      </c>
      <c r="AC6" s="19">
        <f t="shared" si="26"/>
        <v>105</v>
      </c>
      <c r="AD6" s="19">
        <f t="shared" si="26"/>
        <v>105</v>
      </c>
      <c r="AE6" s="51">
        <f t="shared" si="26"/>
        <v>105</v>
      </c>
      <c r="AF6" s="52">
        <f t="shared" si="26"/>
        <v>105</v>
      </c>
      <c r="AG6" s="19">
        <f t="shared" si="26"/>
        <v>105</v>
      </c>
      <c r="AH6" s="19">
        <f t="shared" si="26"/>
        <v>105</v>
      </c>
      <c r="AI6" s="19">
        <f t="shared" si="26"/>
        <v>105</v>
      </c>
      <c r="AJ6" s="37">
        <f t="shared" si="26"/>
        <v>105</v>
      </c>
      <c r="AK6" s="19">
        <f t="shared" si="26"/>
        <v>105</v>
      </c>
      <c r="AL6" s="19">
        <f t="shared" si="26"/>
        <v>105</v>
      </c>
      <c r="AM6" s="19">
        <f t="shared" si="26"/>
        <v>105</v>
      </c>
      <c r="AN6" s="17"/>
    </row>
    <row r="7" spans="1:40" x14ac:dyDescent="0.35">
      <c r="A7" t="s">
        <v>9</v>
      </c>
      <c r="B7" t="s">
        <v>7</v>
      </c>
      <c r="C7" s="2">
        <v>500</v>
      </c>
      <c r="D7" s="6">
        <f t="shared" si="27"/>
        <v>0.11627906976744186</v>
      </c>
      <c r="E7" s="1">
        <f t="shared" si="28"/>
        <v>0</v>
      </c>
      <c r="F7" s="6">
        <f t="shared" si="29"/>
        <v>0</v>
      </c>
      <c r="G7" s="1">
        <v>0</v>
      </c>
      <c r="N7" s="18"/>
      <c r="O7" s="17"/>
      <c r="P7" s="17">
        <v>0</v>
      </c>
      <c r="Q7" s="17">
        <v>0</v>
      </c>
      <c r="R7" s="17">
        <v>0</v>
      </c>
      <c r="S7" s="53">
        <v>0</v>
      </c>
      <c r="T7" s="52">
        <f>C7*G9*12/4/1000</f>
        <v>49.539473684210535</v>
      </c>
      <c r="U7" s="19">
        <f>T7</f>
        <v>49.539473684210535</v>
      </c>
      <c r="V7" s="19">
        <f t="shared" ref="V7:AM7" si="32">U7</f>
        <v>49.539473684210535</v>
      </c>
      <c r="W7" s="51">
        <f t="shared" si="32"/>
        <v>49.539473684210535</v>
      </c>
      <c r="X7" s="52">
        <f t="shared" si="32"/>
        <v>49.539473684210535</v>
      </c>
      <c r="Y7" s="19">
        <f t="shared" si="32"/>
        <v>49.539473684210535</v>
      </c>
      <c r="Z7" s="19">
        <f t="shared" si="32"/>
        <v>49.539473684210535</v>
      </c>
      <c r="AA7" s="51">
        <f t="shared" si="32"/>
        <v>49.539473684210535</v>
      </c>
      <c r="AB7" s="52">
        <f t="shared" si="32"/>
        <v>49.539473684210535</v>
      </c>
      <c r="AC7" s="19">
        <f t="shared" si="32"/>
        <v>49.539473684210535</v>
      </c>
      <c r="AD7" s="19">
        <f t="shared" si="32"/>
        <v>49.539473684210535</v>
      </c>
      <c r="AE7" s="51">
        <f t="shared" si="32"/>
        <v>49.539473684210535</v>
      </c>
      <c r="AF7" s="52">
        <f t="shared" si="32"/>
        <v>49.539473684210535</v>
      </c>
      <c r="AG7" s="19">
        <f t="shared" si="32"/>
        <v>49.539473684210535</v>
      </c>
      <c r="AH7" s="19">
        <f t="shared" si="32"/>
        <v>49.539473684210535</v>
      </c>
      <c r="AI7" s="19">
        <f t="shared" si="32"/>
        <v>49.539473684210535</v>
      </c>
      <c r="AJ7" s="37">
        <f t="shared" si="32"/>
        <v>49.539473684210535</v>
      </c>
      <c r="AK7" s="19">
        <f t="shared" si="32"/>
        <v>49.539473684210535</v>
      </c>
      <c r="AL7" s="19">
        <f t="shared" si="32"/>
        <v>49.539473684210535</v>
      </c>
      <c r="AM7" s="19">
        <f t="shared" si="32"/>
        <v>49.539473684210535</v>
      </c>
      <c r="AN7" s="17"/>
    </row>
    <row r="8" spans="1:40" ht="6.75" customHeight="1" x14ac:dyDescent="0.35">
      <c r="N8" s="18"/>
      <c r="O8" s="17"/>
      <c r="P8" s="17"/>
      <c r="Q8" s="17"/>
      <c r="R8" s="17"/>
      <c r="S8" s="53"/>
      <c r="T8" s="54"/>
      <c r="U8" s="17"/>
      <c r="V8" s="17"/>
      <c r="W8" s="53"/>
      <c r="X8" s="54"/>
      <c r="Y8" s="17"/>
      <c r="Z8" s="17"/>
      <c r="AA8" s="53"/>
      <c r="AB8" s="54"/>
      <c r="AC8" s="17"/>
      <c r="AD8" s="17"/>
      <c r="AE8" s="53"/>
      <c r="AF8" s="54"/>
      <c r="AG8" s="17"/>
      <c r="AH8" s="17"/>
      <c r="AI8" s="17"/>
      <c r="AJ8" s="38"/>
      <c r="AK8" s="17"/>
      <c r="AL8" s="17"/>
      <c r="AM8" s="17"/>
      <c r="AN8" s="17"/>
    </row>
    <row r="9" spans="1:40" x14ac:dyDescent="0.35">
      <c r="A9" t="s">
        <v>14</v>
      </c>
      <c r="C9" s="2">
        <f>SUM(C4:C7)</f>
        <v>4300</v>
      </c>
      <c r="D9" s="7"/>
      <c r="E9" s="1">
        <f>SUM(E4:E7)</f>
        <v>1506000</v>
      </c>
      <c r="F9" s="8"/>
      <c r="G9" s="1">
        <f>SUMPRODUCT(G4:G6,C4:C6)/(C4+C5+C6)</f>
        <v>33.026315789473685</v>
      </c>
      <c r="N9" s="18" t="s">
        <v>26</v>
      </c>
      <c r="O9" s="17"/>
      <c r="P9" s="19">
        <f>SUM(P4:P8)</f>
        <v>376.5</v>
      </c>
      <c r="Q9" s="19">
        <f t="shared" ref="Q9:AM9" si="33">SUM(Q4:Q8)</f>
        <v>376.5</v>
      </c>
      <c r="R9" s="19">
        <f t="shared" si="33"/>
        <v>376.5</v>
      </c>
      <c r="S9" s="51">
        <f t="shared" si="33"/>
        <v>376.5</v>
      </c>
      <c r="T9" s="52">
        <f t="shared" si="33"/>
        <v>426.03947368421052</v>
      </c>
      <c r="U9" s="19">
        <f t="shared" si="33"/>
        <v>426.03947368421052</v>
      </c>
      <c r="V9" s="19">
        <f t="shared" si="33"/>
        <v>426.03947368421052</v>
      </c>
      <c r="W9" s="51">
        <f t="shared" si="33"/>
        <v>426.03947368421052</v>
      </c>
      <c r="X9" s="52">
        <f t="shared" si="33"/>
        <v>426.03947368421052</v>
      </c>
      <c r="Y9" s="19">
        <f t="shared" si="33"/>
        <v>426.03947368421052</v>
      </c>
      <c r="Z9" s="19">
        <f t="shared" si="33"/>
        <v>426.03947368421052</v>
      </c>
      <c r="AA9" s="51">
        <f t="shared" si="33"/>
        <v>426.03947368421052</v>
      </c>
      <c r="AB9" s="52">
        <f t="shared" si="33"/>
        <v>426.03947368421052</v>
      </c>
      <c r="AC9" s="19">
        <f t="shared" si="33"/>
        <v>426.03947368421052</v>
      </c>
      <c r="AD9" s="19">
        <f t="shared" si="33"/>
        <v>426.03947368421052</v>
      </c>
      <c r="AE9" s="51">
        <f t="shared" si="33"/>
        <v>426.03947368421052</v>
      </c>
      <c r="AF9" s="52">
        <f t="shared" si="33"/>
        <v>426.03947368421052</v>
      </c>
      <c r="AG9" s="19">
        <f t="shared" si="33"/>
        <v>426.03947368421052</v>
      </c>
      <c r="AH9" s="19">
        <f t="shared" si="33"/>
        <v>426.03947368421052</v>
      </c>
      <c r="AI9" s="19">
        <f t="shared" si="33"/>
        <v>426.03947368421052</v>
      </c>
      <c r="AJ9" s="37">
        <f t="shared" si="33"/>
        <v>426.03947368421052</v>
      </c>
      <c r="AK9" s="19">
        <f t="shared" si="33"/>
        <v>426.03947368421052</v>
      </c>
      <c r="AL9" s="19">
        <f t="shared" si="33"/>
        <v>426.03947368421052</v>
      </c>
      <c r="AM9" s="19">
        <f t="shared" si="33"/>
        <v>291.03947368421052</v>
      </c>
      <c r="AN9" s="17"/>
    </row>
    <row r="10" spans="1:40" x14ac:dyDescent="0.35">
      <c r="N10" s="18" t="s">
        <v>27</v>
      </c>
      <c r="O10" s="20"/>
      <c r="P10" s="19">
        <v>90</v>
      </c>
      <c r="Q10" s="19">
        <v>90</v>
      </c>
      <c r="R10" s="19">
        <v>90</v>
      </c>
      <c r="S10" s="51">
        <v>90</v>
      </c>
      <c r="T10" s="52">
        <v>90</v>
      </c>
      <c r="U10" s="19">
        <v>90</v>
      </c>
      <c r="V10" s="19">
        <v>90</v>
      </c>
      <c r="W10" s="51">
        <v>90</v>
      </c>
      <c r="X10" s="52">
        <v>90</v>
      </c>
      <c r="Y10" s="19">
        <v>90</v>
      </c>
      <c r="Z10" s="19">
        <v>90</v>
      </c>
      <c r="AA10" s="51">
        <v>90</v>
      </c>
      <c r="AB10" s="52">
        <v>90</v>
      </c>
      <c r="AC10" s="19">
        <v>90</v>
      </c>
      <c r="AD10" s="19">
        <v>90</v>
      </c>
      <c r="AE10" s="51">
        <v>90</v>
      </c>
      <c r="AF10" s="52">
        <v>90</v>
      </c>
      <c r="AG10" s="19">
        <v>90</v>
      </c>
      <c r="AH10" s="19">
        <v>90</v>
      </c>
      <c r="AI10" s="19">
        <v>90</v>
      </c>
      <c r="AJ10" s="37">
        <v>90</v>
      </c>
      <c r="AK10" s="19">
        <v>90</v>
      </c>
      <c r="AL10" s="19">
        <v>90</v>
      </c>
      <c r="AM10" s="19">
        <v>90</v>
      </c>
      <c r="AN10" s="17"/>
    </row>
    <row r="11" spans="1:40" x14ac:dyDescent="0.35">
      <c r="A11" s="4">
        <v>45838</v>
      </c>
      <c r="C11" s="74" t="s">
        <v>15</v>
      </c>
      <c r="I11" s="74" t="s">
        <v>16</v>
      </c>
      <c r="K11" s="74" t="s">
        <v>17</v>
      </c>
      <c r="N11" s="18" t="s">
        <v>28</v>
      </c>
      <c r="O11" s="17"/>
      <c r="P11" s="19">
        <f>P9-P10</f>
        <v>286.5</v>
      </c>
      <c r="Q11" s="19">
        <f t="shared" ref="Q11:AM11" si="34">Q9-Q10</f>
        <v>286.5</v>
      </c>
      <c r="R11" s="19">
        <f t="shared" si="34"/>
        <v>286.5</v>
      </c>
      <c r="S11" s="51">
        <f t="shared" si="34"/>
        <v>286.5</v>
      </c>
      <c r="T11" s="52">
        <f t="shared" si="34"/>
        <v>336.03947368421052</v>
      </c>
      <c r="U11" s="19">
        <f t="shared" si="34"/>
        <v>336.03947368421052</v>
      </c>
      <c r="V11" s="19">
        <f t="shared" si="34"/>
        <v>336.03947368421052</v>
      </c>
      <c r="W11" s="51">
        <f t="shared" si="34"/>
        <v>336.03947368421052</v>
      </c>
      <c r="X11" s="52">
        <f t="shared" si="34"/>
        <v>336.03947368421052</v>
      </c>
      <c r="Y11" s="19">
        <f t="shared" si="34"/>
        <v>336.03947368421052</v>
      </c>
      <c r="Z11" s="19">
        <f t="shared" si="34"/>
        <v>336.03947368421052</v>
      </c>
      <c r="AA11" s="51">
        <f t="shared" si="34"/>
        <v>336.03947368421052</v>
      </c>
      <c r="AB11" s="52">
        <f t="shared" si="34"/>
        <v>336.03947368421052</v>
      </c>
      <c r="AC11" s="19">
        <f t="shared" si="34"/>
        <v>336.03947368421052</v>
      </c>
      <c r="AD11" s="19">
        <f t="shared" si="34"/>
        <v>336.03947368421052</v>
      </c>
      <c r="AE11" s="51">
        <f t="shared" si="34"/>
        <v>336.03947368421052</v>
      </c>
      <c r="AF11" s="52">
        <f t="shared" si="34"/>
        <v>336.03947368421052</v>
      </c>
      <c r="AG11" s="19">
        <f t="shared" si="34"/>
        <v>336.03947368421052</v>
      </c>
      <c r="AH11" s="19">
        <f t="shared" si="34"/>
        <v>336.03947368421052</v>
      </c>
      <c r="AI11" s="19">
        <f t="shared" si="34"/>
        <v>336.03947368421052</v>
      </c>
      <c r="AJ11" s="37">
        <f t="shared" si="34"/>
        <v>336.03947368421052</v>
      </c>
      <c r="AK11" s="19">
        <f t="shared" si="34"/>
        <v>336.03947368421052</v>
      </c>
      <c r="AL11" s="19">
        <f t="shared" si="34"/>
        <v>336.03947368421052</v>
      </c>
      <c r="AM11" s="19">
        <f t="shared" si="34"/>
        <v>201.03947368421052</v>
      </c>
      <c r="AN11" s="17"/>
    </row>
    <row r="12" spans="1:40" ht="12" customHeight="1" x14ac:dyDescent="0.35">
      <c r="C12" s="75">
        <f>C7/C9</f>
        <v>0.11627906976744186</v>
      </c>
      <c r="I12" s="76">
        <f>SUMPRODUCT(E4:E6,I4:I6)/E9</f>
        <v>10.046182393712821</v>
      </c>
      <c r="K12" s="76">
        <f>SUMPRODUCT(E4:E6,K4:K6)/E9</f>
        <v>8.2324401026032845</v>
      </c>
      <c r="N12" s="18"/>
      <c r="O12" s="17"/>
      <c r="P12" s="17"/>
      <c r="Q12" s="17"/>
      <c r="R12" s="17"/>
      <c r="S12" s="53"/>
      <c r="T12" s="54"/>
      <c r="U12" s="17"/>
      <c r="V12" s="17"/>
      <c r="W12" s="53"/>
      <c r="X12" s="54"/>
      <c r="Y12" s="17"/>
      <c r="Z12" s="17"/>
      <c r="AA12" s="53"/>
      <c r="AB12" s="54"/>
      <c r="AC12" s="17"/>
      <c r="AD12" s="17"/>
      <c r="AE12" s="53"/>
      <c r="AF12" s="54"/>
      <c r="AG12" s="17"/>
      <c r="AH12" s="17"/>
      <c r="AI12" s="17"/>
      <c r="AJ12" s="38"/>
      <c r="AK12" s="17"/>
      <c r="AL12" s="17"/>
      <c r="AM12" s="17"/>
      <c r="AN12" s="17"/>
    </row>
    <row r="13" spans="1:40" x14ac:dyDescent="0.35">
      <c r="S13" s="55"/>
      <c r="T13" s="56"/>
      <c r="W13" s="55"/>
      <c r="X13" s="56"/>
      <c r="AA13" s="55"/>
      <c r="AB13" s="56"/>
      <c r="AE13" s="55"/>
      <c r="AF13" s="56"/>
      <c r="AJ13" s="39"/>
    </row>
    <row r="14" spans="1:40" outlineLevel="1" x14ac:dyDescent="0.35">
      <c r="N14" s="22" t="s">
        <v>42</v>
      </c>
      <c r="O14" s="17"/>
      <c r="P14" s="17"/>
      <c r="Q14" s="17"/>
      <c r="R14" s="17"/>
      <c r="S14" s="53"/>
      <c r="T14" s="54"/>
      <c r="U14" s="17"/>
      <c r="V14" s="17"/>
      <c r="W14" s="53"/>
      <c r="X14" s="54"/>
      <c r="Y14" s="17"/>
      <c r="Z14" s="17"/>
      <c r="AA14" s="53"/>
      <c r="AB14" s="54"/>
      <c r="AC14" s="17"/>
      <c r="AD14" s="17"/>
      <c r="AE14" s="53"/>
      <c r="AF14" s="54"/>
      <c r="AG14" s="17"/>
      <c r="AH14" s="17"/>
      <c r="AI14" s="17"/>
      <c r="AJ14" s="38"/>
      <c r="AK14" s="17"/>
      <c r="AL14" s="17"/>
      <c r="AM14" s="17"/>
      <c r="AN14" s="17"/>
    </row>
    <row r="15" spans="1:40" outlineLevel="1" x14ac:dyDescent="0.35">
      <c r="N15" s="24" t="s">
        <v>29</v>
      </c>
      <c r="O15" s="25"/>
      <c r="P15" s="25">
        <v>13000</v>
      </c>
      <c r="Q15" s="25">
        <f>P16</f>
        <v>12902.5</v>
      </c>
      <c r="R15" s="25">
        <f t="shared" ref="R15:AM15" si="35">Q16</f>
        <v>12803.78125</v>
      </c>
      <c r="S15" s="57">
        <f t="shared" si="35"/>
        <v>12703.828515625</v>
      </c>
      <c r="T15" s="58">
        <f t="shared" si="35"/>
        <v>12602.626372070314</v>
      </c>
      <c r="U15" s="25">
        <f t="shared" si="35"/>
        <v>12500.159201721193</v>
      </c>
      <c r="V15" s="25">
        <f t="shared" si="35"/>
        <v>12396.411191742709</v>
      </c>
      <c r="W15" s="57">
        <f t="shared" si="35"/>
        <v>12291.366331639492</v>
      </c>
      <c r="X15" s="58">
        <f t="shared" si="35"/>
        <v>12185.008410784985</v>
      </c>
      <c r="Y15" s="25">
        <f t="shared" si="35"/>
        <v>12077.321015919797</v>
      </c>
      <c r="Z15" s="25">
        <f t="shared" si="35"/>
        <v>11968.287528618794</v>
      </c>
      <c r="AA15" s="57">
        <f t="shared" si="35"/>
        <v>11857.891122726529</v>
      </c>
      <c r="AB15" s="58">
        <f t="shared" si="35"/>
        <v>11746.114761760611</v>
      </c>
      <c r="AC15" s="25">
        <f t="shared" si="35"/>
        <v>11632.941196282618</v>
      </c>
      <c r="AD15" s="25">
        <f t="shared" si="35"/>
        <v>11518.352961236151</v>
      </c>
      <c r="AE15" s="57">
        <f t="shared" si="35"/>
        <v>11402.332373251602</v>
      </c>
      <c r="AF15" s="58">
        <f t="shared" si="35"/>
        <v>11284.861527917246</v>
      </c>
      <c r="AG15" s="25">
        <f t="shared" si="35"/>
        <v>11165.922297016212</v>
      </c>
      <c r="AH15" s="25">
        <f t="shared" si="35"/>
        <v>11045.496325728915</v>
      </c>
      <c r="AI15" s="25">
        <f t="shared" si="35"/>
        <v>10923.565029800526</v>
      </c>
      <c r="AJ15" s="40">
        <f t="shared" si="35"/>
        <v>10800.109592673032</v>
      </c>
      <c r="AK15" s="25">
        <f t="shared" si="35"/>
        <v>10675.110962581444</v>
      </c>
      <c r="AL15" s="25">
        <f t="shared" si="35"/>
        <v>10548.549849613712</v>
      </c>
      <c r="AM15" s="25">
        <f t="shared" si="35"/>
        <v>10420.406722733884</v>
      </c>
      <c r="AN15" s="17"/>
    </row>
    <row r="16" spans="1:40" outlineLevel="1" x14ac:dyDescent="0.35">
      <c r="N16" s="24" t="s">
        <v>30</v>
      </c>
      <c r="O16" s="26"/>
      <c r="P16" s="25">
        <f>P15-P19</f>
        <v>12902.5</v>
      </c>
      <c r="Q16" s="25">
        <f>Q15-Q19</f>
        <v>12803.78125</v>
      </c>
      <c r="R16" s="25">
        <f t="shared" ref="R16:AM16" si="36">R15-R19</f>
        <v>12703.828515625</v>
      </c>
      <c r="S16" s="57">
        <f t="shared" si="36"/>
        <v>12602.626372070314</v>
      </c>
      <c r="T16" s="58">
        <f t="shared" si="36"/>
        <v>12500.159201721193</v>
      </c>
      <c r="U16" s="25">
        <f t="shared" si="36"/>
        <v>12396.411191742709</v>
      </c>
      <c r="V16" s="25">
        <f t="shared" si="36"/>
        <v>12291.366331639492</v>
      </c>
      <c r="W16" s="57">
        <f t="shared" si="36"/>
        <v>12185.008410784985</v>
      </c>
      <c r="X16" s="58">
        <f t="shared" si="36"/>
        <v>12077.321015919797</v>
      </c>
      <c r="Y16" s="25">
        <f t="shared" si="36"/>
        <v>11968.287528618794</v>
      </c>
      <c r="Z16" s="25">
        <f t="shared" si="36"/>
        <v>11857.891122726529</v>
      </c>
      <c r="AA16" s="57">
        <f t="shared" si="36"/>
        <v>11746.114761760611</v>
      </c>
      <c r="AB16" s="58">
        <f t="shared" si="36"/>
        <v>11632.941196282618</v>
      </c>
      <c r="AC16" s="25">
        <f t="shared" si="36"/>
        <v>11518.352961236151</v>
      </c>
      <c r="AD16" s="25">
        <f t="shared" si="36"/>
        <v>11402.332373251602</v>
      </c>
      <c r="AE16" s="57">
        <f t="shared" si="36"/>
        <v>11284.861527917246</v>
      </c>
      <c r="AF16" s="58">
        <f t="shared" si="36"/>
        <v>11165.922297016212</v>
      </c>
      <c r="AG16" s="25">
        <f t="shared" si="36"/>
        <v>11045.496325728915</v>
      </c>
      <c r="AH16" s="25">
        <f t="shared" si="36"/>
        <v>10923.565029800526</v>
      </c>
      <c r="AI16" s="25">
        <f t="shared" si="36"/>
        <v>10800.109592673032</v>
      </c>
      <c r="AJ16" s="40">
        <f t="shared" si="36"/>
        <v>10675.110962581444</v>
      </c>
      <c r="AK16" s="25">
        <f t="shared" si="36"/>
        <v>10548.549849613712</v>
      </c>
      <c r="AL16" s="25">
        <f t="shared" si="36"/>
        <v>10420.406722733884</v>
      </c>
      <c r="AM16" s="25">
        <f t="shared" si="36"/>
        <v>10290.661806768057</v>
      </c>
      <c r="AN16" s="17"/>
    </row>
    <row r="17" spans="14:41" outlineLevel="1" x14ac:dyDescent="0.35">
      <c r="N17" s="24"/>
      <c r="O17" s="26"/>
      <c r="P17" s="26"/>
      <c r="Q17" s="26"/>
      <c r="R17" s="26"/>
      <c r="S17" s="59"/>
      <c r="T17" s="60"/>
      <c r="U17" s="26"/>
      <c r="V17" s="26"/>
      <c r="W17" s="59"/>
      <c r="X17" s="60"/>
      <c r="Y17" s="26"/>
      <c r="Z17" s="26"/>
      <c r="AA17" s="59"/>
      <c r="AB17" s="60"/>
      <c r="AC17" s="26"/>
      <c r="AD17" s="26"/>
      <c r="AE17" s="59"/>
      <c r="AF17" s="60"/>
      <c r="AG17" s="26"/>
      <c r="AH17" s="26"/>
      <c r="AI17" s="26"/>
      <c r="AJ17" s="41"/>
      <c r="AK17" s="26"/>
      <c r="AL17" s="26"/>
      <c r="AM17" s="26"/>
      <c r="AN17" s="17"/>
    </row>
    <row r="18" spans="14:41" outlineLevel="1" x14ac:dyDescent="0.35">
      <c r="N18" s="24" t="s">
        <v>31</v>
      </c>
      <c r="O18" s="27">
        <v>0.05</v>
      </c>
      <c r="P18" s="25">
        <f t="shared" ref="P18:AM18" si="37">P15*$O$18/4</f>
        <v>162.5</v>
      </c>
      <c r="Q18" s="25">
        <f t="shared" si="37"/>
        <v>161.28125</v>
      </c>
      <c r="R18" s="25">
        <f t="shared" si="37"/>
        <v>160.04726562500002</v>
      </c>
      <c r="S18" s="57">
        <f t="shared" si="37"/>
        <v>158.7978564453125</v>
      </c>
      <c r="T18" s="58">
        <f t="shared" si="37"/>
        <v>157.53282965087894</v>
      </c>
      <c r="U18" s="25">
        <f t="shared" si="37"/>
        <v>156.25199002151493</v>
      </c>
      <c r="V18" s="25">
        <f t="shared" si="37"/>
        <v>154.95513989678386</v>
      </c>
      <c r="W18" s="57">
        <f t="shared" si="37"/>
        <v>153.64207914549365</v>
      </c>
      <c r="X18" s="58">
        <f t="shared" si="37"/>
        <v>152.31260513481232</v>
      </c>
      <c r="Y18" s="25">
        <f t="shared" si="37"/>
        <v>150.96651269899746</v>
      </c>
      <c r="Z18" s="25">
        <f t="shared" si="37"/>
        <v>149.60359410773492</v>
      </c>
      <c r="AA18" s="57">
        <f t="shared" si="37"/>
        <v>148.22363903408163</v>
      </c>
      <c r="AB18" s="58">
        <f t="shared" si="37"/>
        <v>146.82643452200765</v>
      </c>
      <c r="AC18" s="25">
        <f t="shared" si="37"/>
        <v>145.41176495353272</v>
      </c>
      <c r="AD18" s="25">
        <f t="shared" si="37"/>
        <v>143.97941201545189</v>
      </c>
      <c r="AE18" s="57">
        <f t="shared" si="37"/>
        <v>142.52915466564502</v>
      </c>
      <c r="AF18" s="58">
        <f t="shared" si="37"/>
        <v>141.06076909896558</v>
      </c>
      <c r="AG18" s="25">
        <f t="shared" si="37"/>
        <v>139.57402871270264</v>
      </c>
      <c r="AH18" s="25">
        <f t="shared" si="37"/>
        <v>138.06870407161145</v>
      </c>
      <c r="AI18" s="25">
        <f t="shared" si="37"/>
        <v>136.54456287250659</v>
      </c>
      <c r="AJ18" s="40">
        <f t="shared" si="37"/>
        <v>135.0013699084129</v>
      </c>
      <c r="AK18" s="25">
        <f t="shared" si="37"/>
        <v>133.43888703226807</v>
      </c>
      <c r="AL18" s="25">
        <f t="shared" si="37"/>
        <v>131.8568731201714</v>
      </c>
      <c r="AM18" s="25">
        <f t="shared" si="37"/>
        <v>130.25508403417356</v>
      </c>
      <c r="AN18" s="17"/>
    </row>
    <row r="19" spans="14:41" outlineLevel="1" x14ac:dyDescent="0.35">
      <c r="N19" s="24" t="s">
        <v>32</v>
      </c>
      <c r="O19" s="27">
        <v>0.03</v>
      </c>
      <c r="P19" s="25">
        <f>P20-P18</f>
        <v>97.5</v>
      </c>
      <c r="Q19" s="25">
        <f t="shared" ref="Q19:AM19" si="38">Q20-Q18</f>
        <v>98.71875</v>
      </c>
      <c r="R19" s="25">
        <f t="shared" si="38"/>
        <v>99.952734374999977</v>
      </c>
      <c r="S19" s="57">
        <f t="shared" si="38"/>
        <v>101.2021435546875</v>
      </c>
      <c r="T19" s="58">
        <f t="shared" si="38"/>
        <v>102.46717034912106</v>
      </c>
      <c r="U19" s="25">
        <f t="shared" si="38"/>
        <v>103.74800997848507</v>
      </c>
      <c r="V19" s="25">
        <f t="shared" si="38"/>
        <v>105.04486010321614</v>
      </c>
      <c r="W19" s="57">
        <f t="shared" si="38"/>
        <v>106.35792085450635</v>
      </c>
      <c r="X19" s="58">
        <f t="shared" si="38"/>
        <v>107.68739486518768</v>
      </c>
      <c r="Y19" s="25">
        <f t="shared" si="38"/>
        <v>109.03348730100254</v>
      </c>
      <c r="Z19" s="25">
        <f t="shared" si="38"/>
        <v>110.39640589226508</v>
      </c>
      <c r="AA19" s="57">
        <f t="shared" si="38"/>
        <v>111.77636096591837</v>
      </c>
      <c r="AB19" s="58">
        <f t="shared" si="38"/>
        <v>113.17356547799235</v>
      </c>
      <c r="AC19" s="25">
        <f t="shared" si="38"/>
        <v>114.58823504646728</v>
      </c>
      <c r="AD19" s="25">
        <f t="shared" si="38"/>
        <v>116.02058798454811</v>
      </c>
      <c r="AE19" s="57">
        <f t="shared" si="38"/>
        <v>117.47084533435498</v>
      </c>
      <c r="AF19" s="58">
        <f t="shared" si="38"/>
        <v>118.93923090103442</v>
      </c>
      <c r="AG19" s="25">
        <f t="shared" si="38"/>
        <v>120.42597128729736</v>
      </c>
      <c r="AH19" s="25">
        <f t="shared" si="38"/>
        <v>121.93129592838855</v>
      </c>
      <c r="AI19" s="25">
        <f t="shared" si="38"/>
        <v>123.45543712749341</v>
      </c>
      <c r="AJ19" s="40">
        <f t="shared" si="38"/>
        <v>124.9986300915871</v>
      </c>
      <c r="AK19" s="25">
        <f t="shared" si="38"/>
        <v>126.56111296773193</v>
      </c>
      <c r="AL19" s="25">
        <f t="shared" si="38"/>
        <v>128.1431268798286</v>
      </c>
      <c r="AM19" s="25">
        <f t="shared" si="38"/>
        <v>129.74491596582644</v>
      </c>
      <c r="AN19" s="21">
        <f>AM19*4/AM15</f>
        <v>4.9804165775128875E-2</v>
      </c>
      <c r="AO19" s="17" t="s">
        <v>54</v>
      </c>
    </row>
    <row r="20" spans="14:41" outlineLevel="1" x14ac:dyDescent="0.35">
      <c r="N20" s="24" t="s">
        <v>33</v>
      </c>
      <c r="O20" s="27">
        <f>SUM(O18:O19)</f>
        <v>0.08</v>
      </c>
      <c r="P20" s="25">
        <f>P15*O20/4</f>
        <v>260</v>
      </c>
      <c r="Q20" s="25">
        <f>P20</f>
        <v>260</v>
      </c>
      <c r="R20" s="25">
        <f t="shared" ref="R20:AM20" si="39">Q20</f>
        <v>260</v>
      </c>
      <c r="S20" s="57">
        <f t="shared" si="39"/>
        <v>260</v>
      </c>
      <c r="T20" s="58">
        <f t="shared" si="39"/>
        <v>260</v>
      </c>
      <c r="U20" s="25">
        <f t="shared" si="39"/>
        <v>260</v>
      </c>
      <c r="V20" s="25">
        <f t="shared" si="39"/>
        <v>260</v>
      </c>
      <c r="W20" s="57">
        <f t="shared" si="39"/>
        <v>260</v>
      </c>
      <c r="X20" s="58">
        <f t="shared" si="39"/>
        <v>260</v>
      </c>
      <c r="Y20" s="25">
        <f t="shared" si="39"/>
        <v>260</v>
      </c>
      <c r="Z20" s="25">
        <f t="shared" si="39"/>
        <v>260</v>
      </c>
      <c r="AA20" s="57">
        <f t="shared" si="39"/>
        <v>260</v>
      </c>
      <c r="AB20" s="58">
        <f t="shared" si="39"/>
        <v>260</v>
      </c>
      <c r="AC20" s="25">
        <f t="shared" si="39"/>
        <v>260</v>
      </c>
      <c r="AD20" s="25">
        <f t="shared" si="39"/>
        <v>260</v>
      </c>
      <c r="AE20" s="57">
        <f t="shared" si="39"/>
        <v>260</v>
      </c>
      <c r="AF20" s="58">
        <f t="shared" si="39"/>
        <v>260</v>
      </c>
      <c r="AG20" s="25">
        <f t="shared" si="39"/>
        <v>260</v>
      </c>
      <c r="AH20" s="25">
        <f t="shared" si="39"/>
        <v>260</v>
      </c>
      <c r="AI20" s="25">
        <f t="shared" si="39"/>
        <v>260</v>
      </c>
      <c r="AJ20" s="40">
        <f t="shared" si="39"/>
        <v>260</v>
      </c>
      <c r="AK20" s="25">
        <f t="shared" si="39"/>
        <v>260</v>
      </c>
      <c r="AL20" s="25">
        <f t="shared" si="39"/>
        <v>260</v>
      </c>
      <c r="AM20" s="25">
        <f t="shared" si="39"/>
        <v>260</v>
      </c>
      <c r="AN20" s="17"/>
    </row>
    <row r="21" spans="14:41" outlineLevel="1" x14ac:dyDescent="0.35">
      <c r="N21" s="24"/>
      <c r="O21" s="26"/>
      <c r="P21" s="26"/>
      <c r="Q21" s="26"/>
      <c r="R21" s="26"/>
      <c r="S21" s="59"/>
      <c r="T21" s="60"/>
      <c r="U21" s="26"/>
      <c r="V21" s="26"/>
      <c r="W21" s="59"/>
      <c r="X21" s="60"/>
      <c r="Y21" s="26"/>
      <c r="Z21" s="26"/>
      <c r="AA21" s="59"/>
      <c r="AB21" s="60"/>
      <c r="AC21" s="26"/>
      <c r="AD21" s="26"/>
      <c r="AE21" s="59"/>
      <c r="AF21" s="60"/>
      <c r="AG21" s="26"/>
      <c r="AH21" s="26"/>
      <c r="AI21" s="26"/>
      <c r="AJ21" s="41"/>
      <c r="AK21" s="26"/>
      <c r="AL21" s="26"/>
      <c r="AM21" s="26"/>
      <c r="AN21" s="17"/>
    </row>
    <row r="22" spans="14:41" outlineLevel="1" x14ac:dyDescent="0.35">
      <c r="N22" s="24" t="s">
        <v>34</v>
      </c>
      <c r="O22" s="26"/>
      <c r="P22" s="25">
        <f t="shared" ref="P22:AM22" si="40">P11-P20</f>
        <v>26.5</v>
      </c>
      <c r="Q22" s="25">
        <f t="shared" si="40"/>
        <v>26.5</v>
      </c>
      <c r="R22" s="25">
        <f t="shared" si="40"/>
        <v>26.5</v>
      </c>
      <c r="S22" s="57">
        <f t="shared" si="40"/>
        <v>26.5</v>
      </c>
      <c r="T22" s="58">
        <f t="shared" si="40"/>
        <v>76.03947368421052</v>
      </c>
      <c r="U22" s="25">
        <f t="shared" si="40"/>
        <v>76.03947368421052</v>
      </c>
      <c r="V22" s="25">
        <f t="shared" si="40"/>
        <v>76.03947368421052</v>
      </c>
      <c r="W22" s="57">
        <f t="shared" si="40"/>
        <v>76.03947368421052</v>
      </c>
      <c r="X22" s="58">
        <f t="shared" si="40"/>
        <v>76.03947368421052</v>
      </c>
      <c r="Y22" s="25">
        <f t="shared" si="40"/>
        <v>76.03947368421052</v>
      </c>
      <c r="Z22" s="25">
        <f t="shared" si="40"/>
        <v>76.03947368421052</v>
      </c>
      <c r="AA22" s="57">
        <f t="shared" si="40"/>
        <v>76.03947368421052</v>
      </c>
      <c r="AB22" s="58">
        <f t="shared" si="40"/>
        <v>76.03947368421052</v>
      </c>
      <c r="AC22" s="25">
        <f t="shared" si="40"/>
        <v>76.03947368421052</v>
      </c>
      <c r="AD22" s="25">
        <f t="shared" si="40"/>
        <v>76.03947368421052</v>
      </c>
      <c r="AE22" s="57">
        <f t="shared" si="40"/>
        <v>76.03947368421052</v>
      </c>
      <c r="AF22" s="58">
        <f t="shared" si="40"/>
        <v>76.03947368421052</v>
      </c>
      <c r="AG22" s="25">
        <f t="shared" si="40"/>
        <v>76.03947368421052</v>
      </c>
      <c r="AH22" s="25">
        <f t="shared" si="40"/>
        <v>76.03947368421052</v>
      </c>
      <c r="AI22" s="25">
        <f t="shared" si="40"/>
        <v>76.03947368421052</v>
      </c>
      <c r="AJ22" s="40">
        <f t="shared" si="40"/>
        <v>76.03947368421052</v>
      </c>
      <c r="AK22" s="25">
        <f t="shared" si="40"/>
        <v>76.03947368421052</v>
      </c>
      <c r="AL22" s="25">
        <f t="shared" si="40"/>
        <v>76.03947368421052</v>
      </c>
      <c r="AM22" s="25">
        <f t="shared" si="40"/>
        <v>-58.96052631578948</v>
      </c>
      <c r="AN22" s="17"/>
    </row>
    <row r="23" spans="14:41" outlineLevel="1" x14ac:dyDescent="0.35">
      <c r="N23" s="24" t="s">
        <v>35</v>
      </c>
      <c r="O23" s="26"/>
      <c r="P23" s="25">
        <f>P22</f>
        <v>26.5</v>
      </c>
      <c r="Q23" s="25">
        <f>P23+Q22</f>
        <v>53</v>
      </c>
      <c r="R23" s="25">
        <f t="shared" ref="R23:AM23" si="41">Q23+R22</f>
        <v>79.5</v>
      </c>
      <c r="S23" s="57">
        <f t="shared" si="41"/>
        <v>106</v>
      </c>
      <c r="T23" s="58">
        <f t="shared" si="41"/>
        <v>182.03947368421052</v>
      </c>
      <c r="U23" s="25">
        <f t="shared" si="41"/>
        <v>258.07894736842104</v>
      </c>
      <c r="V23" s="25">
        <f t="shared" si="41"/>
        <v>334.11842105263156</v>
      </c>
      <c r="W23" s="57">
        <f t="shared" si="41"/>
        <v>410.15789473684208</v>
      </c>
      <c r="X23" s="58">
        <f t="shared" si="41"/>
        <v>486.1973684210526</v>
      </c>
      <c r="Y23" s="25">
        <f t="shared" si="41"/>
        <v>562.23684210526312</v>
      </c>
      <c r="Z23" s="25">
        <f t="shared" si="41"/>
        <v>638.27631578947364</v>
      </c>
      <c r="AA23" s="57">
        <f t="shared" si="41"/>
        <v>714.31578947368416</v>
      </c>
      <c r="AB23" s="58">
        <f t="shared" si="41"/>
        <v>790.35526315789468</v>
      </c>
      <c r="AC23" s="25">
        <f t="shared" si="41"/>
        <v>866.3947368421052</v>
      </c>
      <c r="AD23" s="25">
        <f t="shared" si="41"/>
        <v>942.43421052631572</v>
      </c>
      <c r="AE23" s="57">
        <f t="shared" si="41"/>
        <v>1018.4736842105262</v>
      </c>
      <c r="AF23" s="58">
        <f t="shared" si="41"/>
        <v>1094.5131578947367</v>
      </c>
      <c r="AG23" s="25">
        <f t="shared" si="41"/>
        <v>1170.5526315789471</v>
      </c>
      <c r="AH23" s="25">
        <f t="shared" si="41"/>
        <v>1246.5921052631575</v>
      </c>
      <c r="AI23" s="25">
        <f t="shared" si="41"/>
        <v>1322.6315789473679</v>
      </c>
      <c r="AJ23" s="40">
        <f t="shared" si="41"/>
        <v>1398.6710526315783</v>
      </c>
      <c r="AK23" s="25">
        <f t="shared" si="41"/>
        <v>1474.7105263157887</v>
      </c>
      <c r="AL23" s="25">
        <f t="shared" si="41"/>
        <v>1550.7499999999991</v>
      </c>
      <c r="AM23" s="25">
        <f t="shared" si="41"/>
        <v>1491.7894736842095</v>
      </c>
      <c r="AN23" s="17"/>
    </row>
    <row r="24" spans="14:41" outlineLevel="1" x14ac:dyDescent="0.35">
      <c r="N24" s="24"/>
      <c r="O24" s="26"/>
      <c r="P24" s="26"/>
      <c r="Q24" s="26"/>
      <c r="R24" s="26"/>
      <c r="S24" s="59"/>
      <c r="T24" s="60"/>
      <c r="U24" s="26"/>
      <c r="V24" s="26"/>
      <c r="W24" s="59"/>
      <c r="X24" s="60"/>
      <c r="Y24" s="26"/>
      <c r="Z24" s="26"/>
      <c r="AA24" s="59"/>
      <c r="AB24" s="60"/>
      <c r="AC24" s="26"/>
      <c r="AD24" s="26"/>
      <c r="AE24" s="59"/>
      <c r="AF24" s="60"/>
      <c r="AG24" s="26"/>
      <c r="AH24" s="26"/>
      <c r="AI24" s="26"/>
      <c r="AJ24" s="41"/>
      <c r="AK24" s="26"/>
      <c r="AL24" s="26"/>
      <c r="AM24" s="26"/>
      <c r="AN24" s="17"/>
    </row>
    <row r="25" spans="14:41" outlineLevel="1" x14ac:dyDescent="0.35">
      <c r="N25" s="24" t="s">
        <v>36</v>
      </c>
      <c r="O25" s="25">
        <v>25000</v>
      </c>
      <c r="P25" s="26"/>
      <c r="Q25" s="26"/>
      <c r="R25" s="26"/>
      <c r="S25" s="59"/>
      <c r="T25" s="60"/>
      <c r="U25" s="26"/>
      <c r="V25" s="26"/>
      <c r="W25" s="59"/>
      <c r="X25" s="60"/>
      <c r="Y25" s="26"/>
      <c r="Z25" s="26"/>
      <c r="AA25" s="59"/>
      <c r="AB25" s="60"/>
      <c r="AC25" s="26"/>
      <c r="AD25" s="26"/>
      <c r="AE25" s="59"/>
      <c r="AF25" s="60"/>
      <c r="AG25" s="26"/>
      <c r="AH25" s="26"/>
      <c r="AI25" s="26"/>
      <c r="AJ25" s="41"/>
      <c r="AK25" s="26"/>
      <c r="AL25" s="26"/>
      <c r="AM25" s="26"/>
      <c r="AN25" s="17"/>
    </row>
    <row r="26" spans="14:41" outlineLevel="1" x14ac:dyDescent="0.35">
      <c r="N26" s="77" t="s">
        <v>37</v>
      </c>
      <c r="O26" s="26"/>
      <c r="P26" s="28">
        <f>P16/$O$25</f>
        <v>0.5161</v>
      </c>
      <c r="Q26" s="28">
        <f t="shared" ref="Q26:AM26" si="42">Q16/$O$25</f>
        <v>0.51215124999999995</v>
      </c>
      <c r="R26" s="28">
        <f t="shared" si="42"/>
        <v>0.50815314062500005</v>
      </c>
      <c r="S26" s="61">
        <f t="shared" si="42"/>
        <v>0.50410505488281254</v>
      </c>
      <c r="T26" s="62">
        <f t="shared" si="42"/>
        <v>0.50000636806884768</v>
      </c>
      <c r="U26" s="28">
        <f t="shared" si="42"/>
        <v>0.49585644766970838</v>
      </c>
      <c r="V26" s="28">
        <f t="shared" si="42"/>
        <v>0.49165465326557967</v>
      </c>
      <c r="W26" s="61">
        <f t="shared" si="42"/>
        <v>0.48740033643139941</v>
      </c>
      <c r="X26" s="62">
        <f t="shared" si="42"/>
        <v>0.48309284063679186</v>
      </c>
      <c r="Y26" s="28">
        <f t="shared" si="42"/>
        <v>0.47873150114475177</v>
      </c>
      <c r="Z26" s="28">
        <f t="shared" si="42"/>
        <v>0.47431564490906114</v>
      </c>
      <c r="AA26" s="61">
        <f t="shared" si="42"/>
        <v>0.46984459047042443</v>
      </c>
      <c r="AB26" s="62">
        <f t="shared" si="42"/>
        <v>0.46531764785130469</v>
      </c>
      <c r="AC26" s="28">
        <f t="shared" si="42"/>
        <v>0.46073411844944601</v>
      </c>
      <c r="AD26" s="28">
        <f t="shared" si="42"/>
        <v>0.45609329493006406</v>
      </c>
      <c r="AE26" s="61">
        <f t="shared" si="42"/>
        <v>0.45139446111668985</v>
      </c>
      <c r="AF26" s="62">
        <f t="shared" si="42"/>
        <v>0.44663689188064848</v>
      </c>
      <c r="AG26" s="28">
        <f t="shared" si="42"/>
        <v>0.44181985302915661</v>
      </c>
      <c r="AH26" s="28">
        <f t="shared" si="42"/>
        <v>0.43694260119202105</v>
      </c>
      <c r="AI26" s="28">
        <f t="shared" si="42"/>
        <v>0.43200438370692129</v>
      </c>
      <c r="AJ26" s="42">
        <f t="shared" si="42"/>
        <v>0.42700443850325775</v>
      </c>
      <c r="AK26" s="28">
        <f t="shared" si="42"/>
        <v>0.42194199398454846</v>
      </c>
      <c r="AL26" s="28">
        <f t="shared" si="42"/>
        <v>0.41681626890935536</v>
      </c>
      <c r="AM26" s="28">
        <f t="shared" si="42"/>
        <v>0.4116264722707223</v>
      </c>
      <c r="AN26" s="17"/>
    </row>
    <row r="27" spans="14:41" outlineLevel="1" x14ac:dyDescent="0.35">
      <c r="N27" s="24"/>
      <c r="O27" s="26"/>
      <c r="P27" s="26"/>
      <c r="Q27" s="26"/>
      <c r="R27" s="26"/>
      <c r="S27" s="59"/>
      <c r="T27" s="60"/>
      <c r="U27" s="26"/>
      <c r="V27" s="26"/>
      <c r="W27" s="59"/>
      <c r="X27" s="60"/>
      <c r="Y27" s="26"/>
      <c r="Z27" s="26"/>
      <c r="AA27" s="59"/>
      <c r="AB27" s="60"/>
      <c r="AC27" s="26"/>
      <c r="AD27" s="26"/>
      <c r="AE27" s="59"/>
      <c r="AF27" s="60"/>
      <c r="AG27" s="26"/>
      <c r="AH27" s="26"/>
      <c r="AI27" s="26"/>
      <c r="AJ27" s="41"/>
      <c r="AK27" s="26"/>
      <c r="AL27" s="26"/>
      <c r="AM27" s="26"/>
      <c r="AN27" s="17"/>
    </row>
    <row r="28" spans="14:41" outlineLevel="1" x14ac:dyDescent="0.35">
      <c r="N28" s="77" t="s">
        <v>38</v>
      </c>
      <c r="O28" s="26"/>
      <c r="P28" s="28">
        <f>P11/P18</f>
        <v>1.763076923076923</v>
      </c>
      <c r="Q28" s="28">
        <f t="shared" ref="Q28:AM28" si="43">Q11/Q18</f>
        <v>1.7763999224956404</v>
      </c>
      <c r="R28" s="28">
        <f t="shared" si="43"/>
        <v>1.7900961874055756</v>
      </c>
      <c r="S28" s="61">
        <f t="shared" si="43"/>
        <v>1.804180524934643</v>
      </c>
      <c r="T28" s="62">
        <f t="shared" si="43"/>
        <v>2.1331393235869274</v>
      </c>
      <c r="U28" s="28">
        <f t="shared" si="43"/>
        <v>2.1506252409197475</v>
      </c>
      <c r="V28" s="28">
        <f t="shared" si="43"/>
        <v>2.1686242476890252</v>
      </c>
      <c r="W28" s="61">
        <f t="shared" si="43"/>
        <v>2.1871578121901938</v>
      </c>
      <c r="X28" s="62">
        <f t="shared" si="43"/>
        <v>2.2062486121012839</v>
      </c>
      <c r="Y28" s="28">
        <f t="shared" si="43"/>
        <v>2.2259206209142439</v>
      </c>
      <c r="Z28" s="28">
        <f t="shared" si="43"/>
        <v>2.246199201886931</v>
      </c>
      <c r="AA28" s="61">
        <f t="shared" si="43"/>
        <v>2.2671112102904427</v>
      </c>
      <c r="AB28" s="62">
        <f t="shared" si="43"/>
        <v>2.2886851048190642</v>
      </c>
      <c r="AC28" s="28">
        <f t="shared" si="43"/>
        <v>2.3109510691352528</v>
      </c>
      <c r="AD28" s="28">
        <f t="shared" si="43"/>
        <v>2.3339411446418934</v>
      </c>
      <c r="AE28" s="61">
        <f t="shared" si="43"/>
        <v>2.3576893757106445</v>
      </c>
      <c r="AF28" s="62">
        <f t="shared" si="43"/>
        <v>2.3822319687513653</v>
      </c>
      <c r="AG28" s="28">
        <f t="shared" si="43"/>
        <v>2.4076074666864407</v>
      </c>
      <c r="AH28" s="28">
        <f t="shared" si="43"/>
        <v>2.4338569405990693</v>
      </c>
      <c r="AI28" s="28">
        <f t="shared" si="43"/>
        <v>2.4610242005606251</v>
      </c>
      <c r="AJ28" s="42">
        <f t="shared" si="43"/>
        <v>2.489156027914273</v>
      </c>
      <c r="AK28" s="28">
        <f t="shared" si="43"/>
        <v>2.518302431606386</v>
      </c>
      <c r="AL28" s="28">
        <f t="shared" si="43"/>
        <v>2.5485169315212843</v>
      </c>
      <c r="AM28" s="28">
        <f t="shared" si="43"/>
        <v>1.5434289968402772</v>
      </c>
      <c r="AN28" s="17"/>
    </row>
    <row r="29" spans="14:41" outlineLevel="1" x14ac:dyDescent="0.35">
      <c r="N29" s="77" t="s">
        <v>39</v>
      </c>
      <c r="O29" s="26"/>
      <c r="P29" s="28">
        <f t="shared" ref="P29:AM29" si="44">P11/P20</f>
        <v>1.101923076923077</v>
      </c>
      <c r="Q29" s="28">
        <f t="shared" si="44"/>
        <v>1.101923076923077</v>
      </c>
      <c r="R29" s="28">
        <f t="shared" si="44"/>
        <v>1.101923076923077</v>
      </c>
      <c r="S29" s="61">
        <f t="shared" si="44"/>
        <v>1.101923076923077</v>
      </c>
      <c r="T29" s="62">
        <f t="shared" si="44"/>
        <v>1.2924595141700406</v>
      </c>
      <c r="U29" s="28">
        <f t="shared" si="44"/>
        <v>1.2924595141700406</v>
      </c>
      <c r="V29" s="28">
        <f t="shared" si="44"/>
        <v>1.2924595141700406</v>
      </c>
      <c r="W29" s="61">
        <f t="shared" si="44"/>
        <v>1.2924595141700406</v>
      </c>
      <c r="X29" s="62">
        <f t="shared" si="44"/>
        <v>1.2924595141700406</v>
      </c>
      <c r="Y29" s="28">
        <f t="shared" si="44"/>
        <v>1.2924595141700406</v>
      </c>
      <c r="Z29" s="28">
        <f t="shared" si="44"/>
        <v>1.2924595141700406</v>
      </c>
      <c r="AA29" s="61">
        <f t="shared" si="44"/>
        <v>1.2924595141700406</v>
      </c>
      <c r="AB29" s="62">
        <f t="shared" si="44"/>
        <v>1.2924595141700406</v>
      </c>
      <c r="AC29" s="28">
        <f t="shared" si="44"/>
        <v>1.2924595141700406</v>
      </c>
      <c r="AD29" s="28">
        <f t="shared" si="44"/>
        <v>1.2924595141700406</v>
      </c>
      <c r="AE29" s="61">
        <f t="shared" si="44"/>
        <v>1.2924595141700406</v>
      </c>
      <c r="AF29" s="62">
        <f t="shared" si="44"/>
        <v>1.2924595141700406</v>
      </c>
      <c r="AG29" s="28">
        <f t="shared" si="44"/>
        <v>1.2924595141700406</v>
      </c>
      <c r="AH29" s="28">
        <f t="shared" si="44"/>
        <v>1.2924595141700406</v>
      </c>
      <c r="AI29" s="28">
        <f t="shared" si="44"/>
        <v>1.2924595141700406</v>
      </c>
      <c r="AJ29" s="42">
        <f t="shared" si="44"/>
        <v>1.2924595141700406</v>
      </c>
      <c r="AK29" s="28">
        <f t="shared" si="44"/>
        <v>1.2924595141700406</v>
      </c>
      <c r="AL29" s="28">
        <f t="shared" si="44"/>
        <v>1.2924595141700406</v>
      </c>
      <c r="AM29" s="28">
        <f t="shared" si="44"/>
        <v>0.77322874493927118</v>
      </c>
      <c r="AN29" s="17"/>
    </row>
    <row r="30" spans="14:41" outlineLevel="1" x14ac:dyDescent="0.35">
      <c r="N30" s="77" t="s">
        <v>40</v>
      </c>
      <c r="O30" s="26"/>
      <c r="P30" s="29">
        <f t="shared" ref="P30:AM30" si="45">P11*4/P15</f>
        <v>8.8153846153846152E-2</v>
      </c>
      <c r="Q30" s="29">
        <f t="shared" si="45"/>
        <v>8.8819996124782016E-2</v>
      </c>
      <c r="R30" s="29">
        <f t="shared" si="45"/>
        <v>8.9504809370278798E-2</v>
      </c>
      <c r="S30" s="63">
        <f t="shared" si="45"/>
        <v>9.0209026246732146E-2</v>
      </c>
      <c r="T30" s="64">
        <f t="shared" si="45"/>
        <v>0.10665696617934636</v>
      </c>
      <c r="U30" s="29">
        <f t="shared" si="45"/>
        <v>0.10753126204598738</v>
      </c>
      <c r="V30" s="29">
        <f t="shared" si="45"/>
        <v>0.10843121238445125</v>
      </c>
      <c r="W30" s="63">
        <f t="shared" si="45"/>
        <v>0.10935789060950969</v>
      </c>
      <c r="X30" s="64">
        <f t="shared" si="45"/>
        <v>0.11031243060506418</v>
      </c>
      <c r="Y30" s="29">
        <f t="shared" si="45"/>
        <v>0.1112960310457122</v>
      </c>
      <c r="Z30" s="29">
        <f t="shared" si="45"/>
        <v>0.11230996009434654</v>
      </c>
      <c r="AA30" s="63">
        <f t="shared" si="45"/>
        <v>0.11335556051452216</v>
      </c>
      <c r="AB30" s="64">
        <f t="shared" si="45"/>
        <v>0.11443425524095321</v>
      </c>
      <c r="AC30" s="29">
        <f t="shared" si="45"/>
        <v>0.11554755345676264</v>
      </c>
      <c r="AD30" s="29">
        <f t="shared" si="45"/>
        <v>0.11669705723209466</v>
      </c>
      <c r="AE30" s="63">
        <f t="shared" si="45"/>
        <v>0.11788446878553223</v>
      </c>
      <c r="AF30" s="64">
        <f t="shared" si="45"/>
        <v>0.11911159843756826</v>
      </c>
      <c r="AG30" s="29">
        <f t="shared" si="45"/>
        <v>0.12038037333432203</v>
      </c>
      <c r="AH30" s="29">
        <f t="shared" si="45"/>
        <v>0.12169284702995349</v>
      </c>
      <c r="AI30" s="29">
        <f t="shared" si="45"/>
        <v>0.12305121002803127</v>
      </c>
      <c r="AJ30" s="43">
        <f t="shared" si="45"/>
        <v>0.12445780139571365</v>
      </c>
      <c r="AK30" s="29">
        <f t="shared" si="45"/>
        <v>0.12591512158031931</v>
      </c>
      <c r="AL30" s="29">
        <f t="shared" si="45"/>
        <v>0.12742584657606421</v>
      </c>
      <c r="AM30" s="29">
        <f t="shared" si="45"/>
        <v>7.7171449842013878E-2</v>
      </c>
      <c r="AN30" s="17"/>
    </row>
    <row r="31" spans="14:41" x14ac:dyDescent="0.35">
      <c r="N31" s="18"/>
      <c r="O31" s="17"/>
      <c r="P31" s="17"/>
      <c r="Q31" s="17"/>
      <c r="R31" s="17"/>
      <c r="S31" s="53"/>
      <c r="T31" s="54"/>
      <c r="U31" s="17"/>
      <c r="V31" s="17"/>
      <c r="W31" s="53"/>
      <c r="X31" s="54"/>
      <c r="Y31" s="17"/>
      <c r="Z31" s="17"/>
      <c r="AA31" s="53"/>
      <c r="AB31" s="54"/>
      <c r="AC31" s="17"/>
      <c r="AD31" s="17"/>
      <c r="AE31" s="53"/>
      <c r="AF31" s="54"/>
      <c r="AG31" s="17"/>
      <c r="AH31" s="17"/>
      <c r="AI31" s="17"/>
      <c r="AJ31" s="38"/>
      <c r="AK31" s="17"/>
      <c r="AL31" s="17"/>
      <c r="AM31" s="17"/>
      <c r="AN31" s="17"/>
    </row>
    <row r="32" spans="14:41" x14ac:dyDescent="0.35">
      <c r="N32" s="18"/>
      <c r="O32" s="17"/>
      <c r="P32" s="17"/>
      <c r="Q32" s="17"/>
      <c r="R32" s="17"/>
      <c r="S32" s="53"/>
      <c r="T32" s="54"/>
      <c r="U32" s="17"/>
      <c r="V32" s="17"/>
      <c r="W32" s="53"/>
      <c r="X32" s="54"/>
      <c r="Y32" s="17"/>
      <c r="Z32" s="17"/>
      <c r="AA32" s="53"/>
      <c r="AB32" s="54"/>
      <c r="AC32" s="17"/>
      <c r="AD32" s="17"/>
      <c r="AE32" s="53"/>
      <c r="AF32" s="54"/>
      <c r="AG32" s="17"/>
      <c r="AH32" s="17"/>
      <c r="AI32" s="17"/>
      <c r="AJ32" s="38"/>
      <c r="AK32" s="17"/>
      <c r="AL32" s="17"/>
      <c r="AM32" s="17"/>
      <c r="AN32" s="17"/>
    </row>
    <row r="33" spans="14:41" outlineLevel="1" x14ac:dyDescent="0.35">
      <c r="N33" s="23" t="s">
        <v>43</v>
      </c>
      <c r="O33" s="17"/>
      <c r="P33" s="17"/>
      <c r="Q33" s="17"/>
      <c r="R33" s="17"/>
      <c r="S33" s="53"/>
      <c r="T33" s="54"/>
      <c r="U33" s="17"/>
      <c r="V33" s="17"/>
      <c r="W33" s="53"/>
      <c r="X33" s="54"/>
      <c r="Y33" s="17"/>
      <c r="Z33" s="17"/>
      <c r="AA33" s="53"/>
      <c r="AB33" s="54"/>
      <c r="AC33" s="17"/>
      <c r="AD33" s="17"/>
      <c r="AE33" s="53"/>
      <c r="AF33" s="54"/>
      <c r="AG33" s="17"/>
      <c r="AH33" s="17"/>
      <c r="AI33" s="17"/>
      <c r="AJ33" s="38"/>
      <c r="AK33" s="17"/>
      <c r="AL33" s="17"/>
      <c r="AM33" s="17"/>
      <c r="AN33" s="17"/>
    </row>
    <row r="34" spans="14:41" outlineLevel="1" x14ac:dyDescent="0.35">
      <c r="N34" s="30" t="s">
        <v>29</v>
      </c>
      <c r="O34" s="31"/>
      <c r="P34" s="32">
        <f>P15</f>
        <v>13000</v>
      </c>
      <c r="Q34" s="32">
        <f>P35</f>
        <v>12902.5</v>
      </c>
      <c r="R34" s="32">
        <f t="shared" ref="R34:AM34" si="46">Q35</f>
        <v>12805</v>
      </c>
      <c r="S34" s="65">
        <f t="shared" si="46"/>
        <v>12707.5</v>
      </c>
      <c r="T34" s="66">
        <f t="shared" si="46"/>
        <v>12610</v>
      </c>
      <c r="U34" s="32">
        <f t="shared" si="46"/>
        <v>12512.5</v>
      </c>
      <c r="V34" s="32">
        <f t="shared" si="46"/>
        <v>12415</v>
      </c>
      <c r="W34" s="65">
        <f t="shared" si="46"/>
        <v>12317.5</v>
      </c>
      <c r="X34" s="66">
        <f t="shared" si="46"/>
        <v>12220</v>
      </c>
      <c r="Y34" s="32">
        <f t="shared" si="46"/>
        <v>12122.5</v>
      </c>
      <c r="Z34" s="32">
        <f t="shared" si="46"/>
        <v>12025</v>
      </c>
      <c r="AA34" s="65">
        <f t="shared" si="46"/>
        <v>11927.5</v>
      </c>
      <c r="AB34" s="66">
        <f t="shared" si="46"/>
        <v>11830</v>
      </c>
      <c r="AC34" s="32">
        <f t="shared" si="46"/>
        <v>11732.5</v>
      </c>
      <c r="AD34" s="32">
        <f t="shared" si="46"/>
        <v>11635</v>
      </c>
      <c r="AE34" s="65">
        <f t="shared" si="46"/>
        <v>11537.5</v>
      </c>
      <c r="AF34" s="66">
        <f t="shared" si="46"/>
        <v>11440</v>
      </c>
      <c r="AG34" s="32">
        <f t="shared" si="46"/>
        <v>11342.5</v>
      </c>
      <c r="AH34" s="32">
        <f t="shared" si="46"/>
        <v>11245</v>
      </c>
      <c r="AI34" s="32">
        <f t="shared" si="46"/>
        <v>11147.5</v>
      </c>
      <c r="AJ34" s="44">
        <f t="shared" si="46"/>
        <v>11050</v>
      </c>
      <c r="AK34" s="32">
        <f t="shared" si="46"/>
        <v>10952.5</v>
      </c>
      <c r="AL34" s="32">
        <f t="shared" si="46"/>
        <v>10855</v>
      </c>
      <c r="AM34" s="32">
        <f t="shared" si="46"/>
        <v>10757.5</v>
      </c>
      <c r="AN34" s="17"/>
    </row>
    <row r="35" spans="14:41" outlineLevel="1" x14ac:dyDescent="0.35">
      <c r="N35" s="30" t="s">
        <v>30</v>
      </c>
      <c r="O35" s="31"/>
      <c r="P35" s="32">
        <f>P34-P38</f>
        <v>12902.5</v>
      </c>
      <c r="Q35" s="32">
        <f>Q34-Q38</f>
        <v>12805</v>
      </c>
      <c r="R35" s="32">
        <f t="shared" ref="R35:AM35" si="47">R34-R38</f>
        <v>12707.5</v>
      </c>
      <c r="S35" s="65">
        <f t="shared" si="47"/>
        <v>12610</v>
      </c>
      <c r="T35" s="66">
        <f t="shared" si="47"/>
        <v>12512.5</v>
      </c>
      <c r="U35" s="32">
        <f t="shared" si="47"/>
        <v>12415</v>
      </c>
      <c r="V35" s="32">
        <f t="shared" si="47"/>
        <v>12317.5</v>
      </c>
      <c r="W35" s="65">
        <f t="shared" si="47"/>
        <v>12220</v>
      </c>
      <c r="X35" s="66">
        <f t="shared" si="47"/>
        <v>12122.5</v>
      </c>
      <c r="Y35" s="32">
        <f t="shared" si="47"/>
        <v>12025</v>
      </c>
      <c r="Z35" s="32">
        <f t="shared" si="47"/>
        <v>11927.5</v>
      </c>
      <c r="AA35" s="65">
        <f t="shared" si="47"/>
        <v>11830</v>
      </c>
      <c r="AB35" s="66">
        <f t="shared" si="47"/>
        <v>11732.5</v>
      </c>
      <c r="AC35" s="32">
        <f t="shared" si="47"/>
        <v>11635</v>
      </c>
      <c r="AD35" s="32">
        <f t="shared" si="47"/>
        <v>11537.5</v>
      </c>
      <c r="AE35" s="65">
        <f t="shared" si="47"/>
        <v>11440</v>
      </c>
      <c r="AF35" s="66">
        <f t="shared" si="47"/>
        <v>11342.5</v>
      </c>
      <c r="AG35" s="32">
        <f t="shared" si="47"/>
        <v>11245</v>
      </c>
      <c r="AH35" s="32">
        <f t="shared" si="47"/>
        <v>11147.5</v>
      </c>
      <c r="AI35" s="32">
        <f t="shared" si="47"/>
        <v>11050</v>
      </c>
      <c r="AJ35" s="44">
        <f t="shared" si="47"/>
        <v>10952.5</v>
      </c>
      <c r="AK35" s="32">
        <f t="shared" si="47"/>
        <v>10855</v>
      </c>
      <c r="AL35" s="32">
        <f t="shared" si="47"/>
        <v>10757.5</v>
      </c>
      <c r="AM35" s="32">
        <f t="shared" si="47"/>
        <v>10660</v>
      </c>
      <c r="AN35" s="17"/>
    </row>
    <row r="36" spans="14:41" outlineLevel="1" x14ac:dyDescent="0.35">
      <c r="N36" s="30"/>
      <c r="O36" s="31"/>
      <c r="P36" s="31"/>
      <c r="Q36" s="31"/>
      <c r="R36" s="31"/>
      <c r="S36" s="67"/>
      <c r="T36" s="68"/>
      <c r="U36" s="31"/>
      <c r="V36" s="31"/>
      <c r="W36" s="67"/>
      <c r="X36" s="68"/>
      <c r="Y36" s="31"/>
      <c r="Z36" s="31"/>
      <c r="AA36" s="67"/>
      <c r="AB36" s="68"/>
      <c r="AC36" s="31"/>
      <c r="AD36" s="31"/>
      <c r="AE36" s="67"/>
      <c r="AF36" s="68"/>
      <c r="AG36" s="31"/>
      <c r="AH36" s="31"/>
      <c r="AI36" s="31"/>
      <c r="AJ36" s="45"/>
      <c r="AK36" s="31"/>
      <c r="AL36" s="31"/>
      <c r="AM36" s="31"/>
      <c r="AN36" s="17"/>
    </row>
    <row r="37" spans="14:41" outlineLevel="1" x14ac:dyDescent="0.35">
      <c r="N37" s="30" t="s">
        <v>31</v>
      </c>
      <c r="O37" s="33">
        <f>O18</f>
        <v>0.05</v>
      </c>
      <c r="P37" s="32">
        <f t="shared" ref="P37:AM37" si="48">P34*$O$37/4</f>
        <v>162.5</v>
      </c>
      <c r="Q37" s="32">
        <f t="shared" si="48"/>
        <v>161.28125</v>
      </c>
      <c r="R37" s="32">
        <f t="shared" si="48"/>
        <v>160.0625</v>
      </c>
      <c r="S37" s="65">
        <f t="shared" si="48"/>
        <v>158.84375</v>
      </c>
      <c r="T37" s="66">
        <f t="shared" si="48"/>
        <v>157.625</v>
      </c>
      <c r="U37" s="32">
        <f t="shared" si="48"/>
        <v>156.40625</v>
      </c>
      <c r="V37" s="32">
        <f t="shared" si="48"/>
        <v>155.1875</v>
      </c>
      <c r="W37" s="65">
        <f t="shared" si="48"/>
        <v>153.96875</v>
      </c>
      <c r="X37" s="66">
        <f t="shared" si="48"/>
        <v>152.75</v>
      </c>
      <c r="Y37" s="32">
        <f t="shared" si="48"/>
        <v>151.53125</v>
      </c>
      <c r="Z37" s="32">
        <f t="shared" si="48"/>
        <v>150.3125</v>
      </c>
      <c r="AA37" s="65">
        <f t="shared" si="48"/>
        <v>149.09375</v>
      </c>
      <c r="AB37" s="66">
        <f t="shared" si="48"/>
        <v>147.875</v>
      </c>
      <c r="AC37" s="32">
        <f t="shared" si="48"/>
        <v>146.65625</v>
      </c>
      <c r="AD37" s="32">
        <f t="shared" si="48"/>
        <v>145.4375</v>
      </c>
      <c r="AE37" s="65">
        <f t="shared" si="48"/>
        <v>144.21875</v>
      </c>
      <c r="AF37" s="66">
        <f t="shared" si="48"/>
        <v>143</v>
      </c>
      <c r="AG37" s="32">
        <f t="shared" si="48"/>
        <v>141.78125</v>
      </c>
      <c r="AH37" s="32">
        <f t="shared" si="48"/>
        <v>140.5625</v>
      </c>
      <c r="AI37" s="32">
        <f t="shared" si="48"/>
        <v>139.34375</v>
      </c>
      <c r="AJ37" s="44">
        <f t="shared" si="48"/>
        <v>138.125</v>
      </c>
      <c r="AK37" s="32">
        <f t="shared" si="48"/>
        <v>136.90625</v>
      </c>
      <c r="AL37" s="32">
        <f t="shared" si="48"/>
        <v>135.6875</v>
      </c>
      <c r="AM37" s="32">
        <f t="shared" si="48"/>
        <v>134.46875</v>
      </c>
      <c r="AN37" s="17"/>
    </row>
    <row r="38" spans="14:41" outlineLevel="1" x14ac:dyDescent="0.35">
      <c r="N38" s="30" t="s">
        <v>32</v>
      </c>
      <c r="O38" s="33">
        <f t="shared" ref="O38" si="49">O19</f>
        <v>0.03</v>
      </c>
      <c r="P38" s="32">
        <f>P34*O38/4</f>
        <v>97.5</v>
      </c>
      <c r="Q38" s="32">
        <f>P38</f>
        <v>97.5</v>
      </c>
      <c r="R38" s="32">
        <f t="shared" ref="R38:AM38" si="50">Q38</f>
        <v>97.5</v>
      </c>
      <c r="S38" s="65">
        <f t="shared" si="50"/>
        <v>97.5</v>
      </c>
      <c r="T38" s="66">
        <f t="shared" si="50"/>
        <v>97.5</v>
      </c>
      <c r="U38" s="32">
        <f t="shared" si="50"/>
        <v>97.5</v>
      </c>
      <c r="V38" s="32">
        <f t="shared" si="50"/>
        <v>97.5</v>
      </c>
      <c r="W38" s="65">
        <f t="shared" si="50"/>
        <v>97.5</v>
      </c>
      <c r="X38" s="66">
        <f t="shared" si="50"/>
        <v>97.5</v>
      </c>
      <c r="Y38" s="32">
        <f t="shared" si="50"/>
        <v>97.5</v>
      </c>
      <c r="Z38" s="32">
        <f t="shared" si="50"/>
        <v>97.5</v>
      </c>
      <c r="AA38" s="65">
        <f t="shared" si="50"/>
        <v>97.5</v>
      </c>
      <c r="AB38" s="66">
        <f t="shared" si="50"/>
        <v>97.5</v>
      </c>
      <c r="AC38" s="32">
        <f t="shared" si="50"/>
        <v>97.5</v>
      </c>
      <c r="AD38" s="32">
        <f t="shared" si="50"/>
        <v>97.5</v>
      </c>
      <c r="AE38" s="65">
        <f t="shared" si="50"/>
        <v>97.5</v>
      </c>
      <c r="AF38" s="66">
        <f t="shared" si="50"/>
        <v>97.5</v>
      </c>
      <c r="AG38" s="32">
        <f t="shared" si="50"/>
        <v>97.5</v>
      </c>
      <c r="AH38" s="32">
        <f t="shared" si="50"/>
        <v>97.5</v>
      </c>
      <c r="AI38" s="32">
        <f t="shared" si="50"/>
        <v>97.5</v>
      </c>
      <c r="AJ38" s="44">
        <f t="shared" si="50"/>
        <v>97.5</v>
      </c>
      <c r="AK38" s="32">
        <f t="shared" si="50"/>
        <v>97.5</v>
      </c>
      <c r="AL38" s="32">
        <f t="shared" si="50"/>
        <v>97.5</v>
      </c>
      <c r="AM38" s="32">
        <f t="shared" si="50"/>
        <v>97.5</v>
      </c>
      <c r="AN38" s="21">
        <f>AM38*4/AM34</f>
        <v>3.6253776435045321E-2</v>
      </c>
      <c r="AO38" s="17" t="s">
        <v>54</v>
      </c>
    </row>
    <row r="39" spans="14:41" outlineLevel="1" x14ac:dyDescent="0.35">
      <c r="N39" s="30" t="s">
        <v>33</v>
      </c>
      <c r="O39" s="33"/>
      <c r="P39" s="32">
        <f>P37+P38</f>
        <v>260</v>
      </c>
      <c r="Q39" s="32">
        <f t="shared" ref="Q39:AM39" si="51">Q37+Q38</f>
        <v>258.78125</v>
      </c>
      <c r="R39" s="32">
        <f t="shared" si="51"/>
        <v>257.5625</v>
      </c>
      <c r="S39" s="65">
        <f t="shared" si="51"/>
        <v>256.34375</v>
      </c>
      <c r="T39" s="66">
        <f t="shared" si="51"/>
        <v>255.125</v>
      </c>
      <c r="U39" s="32">
        <f t="shared" si="51"/>
        <v>253.90625</v>
      </c>
      <c r="V39" s="32">
        <f t="shared" si="51"/>
        <v>252.6875</v>
      </c>
      <c r="W39" s="65">
        <f t="shared" si="51"/>
        <v>251.46875</v>
      </c>
      <c r="X39" s="66">
        <f t="shared" si="51"/>
        <v>250.25</v>
      </c>
      <c r="Y39" s="32">
        <f t="shared" si="51"/>
        <v>249.03125</v>
      </c>
      <c r="Z39" s="32">
        <f t="shared" si="51"/>
        <v>247.8125</v>
      </c>
      <c r="AA39" s="65">
        <f t="shared" si="51"/>
        <v>246.59375</v>
      </c>
      <c r="AB39" s="66">
        <f t="shared" si="51"/>
        <v>245.375</v>
      </c>
      <c r="AC39" s="32">
        <f t="shared" si="51"/>
        <v>244.15625</v>
      </c>
      <c r="AD39" s="32">
        <f t="shared" si="51"/>
        <v>242.9375</v>
      </c>
      <c r="AE39" s="65">
        <f t="shared" si="51"/>
        <v>241.71875</v>
      </c>
      <c r="AF39" s="66">
        <f t="shared" si="51"/>
        <v>240.5</v>
      </c>
      <c r="AG39" s="32">
        <f t="shared" si="51"/>
        <v>239.28125</v>
      </c>
      <c r="AH39" s="32">
        <f t="shared" si="51"/>
        <v>238.0625</v>
      </c>
      <c r="AI39" s="32">
        <f t="shared" si="51"/>
        <v>236.84375</v>
      </c>
      <c r="AJ39" s="44">
        <f t="shared" si="51"/>
        <v>235.625</v>
      </c>
      <c r="AK39" s="32">
        <f t="shared" si="51"/>
        <v>234.40625</v>
      </c>
      <c r="AL39" s="32">
        <f t="shared" si="51"/>
        <v>233.1875</v>
      </c>
      <c r="AM39" s="32">
        <f t="shared" si="51"/>
        <v>231.96875</v>
      </c>
      <c r="AN39" s="17"/>
    </row>
    <row r="40" spans="14:41" outlineLevel="1" x14ac:dyDescent="0.35">
      <c r="N40" s="30"/>
      <c r="O40" s="31"/>
      <c r="P40" s="31"/>
      <c r="Q40" s="31"/>
      <c r="R40" s="31"/>
      <c r="S40" s="67"/>
      <c r="T40" s="68"/>
      <c r="U40" s="31"/>
      <c r="V40" s="31"/>
      <c r="W40" s="67"/>
      <c r="X40" s="68"/>
      <c r="Y40" s="31"/>
      <c r="Z40" s="31"/>
      <c r="AA40" s="67"/>
      <c r="AB40" s="68"/>
      <c r="AC40" s="31"/>
      <c r="AD40" s="31"/>
      <c r="AE40" s="67"/>
      <c r="AF40" s="68"/>
      <c r="AG40" s="31"/>
      <c r="AH40" s="31"/>
      <c r="AI40" s="31"/>
      <c r="AJ40" s="45"/>
      <c r="AK40" s="31"/>
      <c r="AL40" s="31"/>
      <c r="AM40" s="31"/>
    </row>
    <row r="41" spans="14:41" outlineLevel="1" x14ac:dyDescent="0.35">
      <c r="N41" s="30" t="s">
        <v>34</v>
      </c>
      <c r="O41" s="31"/>
      <c r="P41" s="32">
        <f t="shared" ref="P41:AM41" si="52">P11-P39</f>
        <v>26.5</v>
      </c>
      <c r="Q41" s="32">
        <f t="shared" si="52"/>
        <v>27.71875</v>
      </c>
      <c r="R41" s="32">
        <f t="shared" si="52"/>
        <v>28.9375</v>
      </c>
      <c r="S41" s="65">
        <f t="shared" si="52"/>
        <v>30.15625</v>
      </c>
      <c r="T41" s="66">
        <f t="shared" si="52"/>
        <v>80.91447368421052</v>
      </c>
      <c r="U41" s="32">
        <f t="shared" si="52"/>
        <v>82.13322368421052</v>
      </c>
      <c r="V41" s="32">
        <f t="shared" si="52"/>
        <v>83.35197368421052</v>
      </c>
      <c r="W41" s="65">
        <f t="shared" si="52"/>
        <v>84.57072368421052</v>
      </c>
      <c r="X41" s="66">
        <f t="shared" si="52"/>
        <v>85.78947368421052</v>
      </c>
      <c r="Y41" s="32">
        <f t="shared" si="52"/>
        <v>87.00822368421052</v>
      </c>
      <c r="Z41" s="32">
        <f t="shared" si="52"/>
        <v>88.22697368421052</v>
      </c>
      <c r="AA41" s="65">
        <f t="shared" si="52"/>
        <v>89.44572368421052</v>
      </c>
      <c r="AB41" s="66">
        <f t="shared" si="52"/>
        <v>90.66447368421052</v>
      </c>
      <c r="AC41" s="32">
        <f t="shared" si="52"/>
        <v>91.88322368421052</v>
      </c>
      <c r="AD41" s="32">
        <f t="shared" si="52"/>
        <v>93.10197368421052</v>
      </c>
      <c r="AE41" s="65">
        <f t="shared" si="52"/>
        <v>94.32072368421052</v>
      </c>
      <c r="AF41" s="66">
        <f t="shared" si="52"/>
        <v>95.53947368421052</v>
      </c>
      <c r="AG41" s="32">
        <f t="shared" si="52"/>
        <v>96.75822368421052</v>
      </c>
      <c r="AH41" s="32">
        <f t="shared" si="52"/>
        <v>97.97697368421052</v>
      </c>
      <c r="AI41" s="32">
        <f t="shared" si="52"/>
        <v>99.19572368421052</v>
      </c>
      <c r="AJ41" s="44">
        <f t="shared" si="52"/>
        <v>100.41447368421052</v>
      </c>
      <c r="AK41" s="32">
        <f t="shared" si="52"/>
        <v>101.63322368421052</v>
      </c>
      <c r="AL41" s="32">
        <f t="shared" si="52"/>
        <v>102.85197368421052</v>
      </c>
      <c r="AM41" s="32">
        <f t="shared" si="52"/>
        <v>-30.92927631578948</v>
      </c>
    </row>
    <row r="42" spans="14:41" outlineLevel="1" x14ac:dyDescent="0.35">
      <c r="N42" s="30" t="s">
        <v>35</v>
      </c>
      <c r="O42" s="31"/>
      <c r="P42" s="32">
        <f>P41</f>
        <v>26.5</v>
      </c>
      <c r="Q42" s="32">
        <f>P42+Q41</f>
        <v>54.21875</v>
      </c>
      <c r="R42" s="32">
        <f t="shared" ref="R42:AM42" si="53">Q42+R41</f>
        <v>83.15625</v>
      </c>
      <c r="S42" s="65">
        <f t="shared" si="53"/>
        <v>113.3125</v>
      </c>
      <c r="T42" s="66">
        <f t="shared" si="53"/>
        <v>194.22697368421052</v>
      </c>
      <c r="U42" s="32">
        <f t="shared" si="53"/>
        <v>276.36019736842104</v>
      </c>
      <c r="V42" s="32">
        <f t="shared" si="53"/>
        <v>359.71217105263156</v>
      </c>
      <c r="W42" s="65">
        <f t="shared" si="53"/>
        <v>444.28289473684208</v>
      </c>
      <c r="X42" s="66">
        <f t="shared" si="53"/>
        <v>530.0723684210526</v>
      </c>
      <c r="Y42" s="32">
        <f t="shared" si="53"/>
        <v>617.08059210526312</v>
      </c>
      <c r="Z42" s="32">
        <f t="shared" si="53"/>
        <v>705.30756578947364</v>
      </c>
      <c r="AA42" s="65">
        <f t="shared" si="53"/>
        <v>794.75328947368416</v>
      </c>
      <c r="AB42" s="66">
        <f t="shared" si="53"/>
        <v>885.41776315789468</v>
      </c>
      <c r="AC42" s="32">
        <f t="shared" si="53"/>
        <v>977.3009868421052</v>
      </c>
      <c r="AD42" s="32">
        <f t="shared" si="53"/>
        <v>1070.4029605263158</v>
      </c>
      <c r="AE42" s="65">
        <f t="shared" si="53"/>
        <v>1164.7236842105262</v>
      </c>
      <c r="AF42" s="66">
        <f t="shared" si="53"/>
        <v>1260.2631578947367</v>
      </c>
      <c r="AG42" s="32">
        <f t="shared" si="53"/>
        <v>1357.0213815789471</v>
      </c>
      <c r="AH42" s="32">
        <f t="shared" si="53"/>
        <v>1454.9983552631575</v>
      </c>
      <c r="AI42" s="32">
        <f t="shared" si="53"/>
        <v>1554.1940789473679</v>
      </c>
      <c r="AJ42" s="44">
        <f t="shared" si="53"/>
        <v>1654.6085526315783</v>
      </c>
      <c r="AK42" s="32">
        <f t="shared" si="53"/>
        <v>1756.2417763157887</v>
      </c>
      <c r="AL42" s="32">
        <f t="shared" si="53"/>
        <v>1859.0937499999991</v>
      </c>
      <c r="AM42" s="32">
        <f t="shared" si="53"/>
        <v>1828.1644736842095</v>
      </c>
    </row>
    <row r="43" spans="14:41" outlineLevel="1" x14ac:dyDescent="0.35">
      <c r="N43" s="30"/>
      <c r="O43" s="31"/>
      <c r="P43" s="31"/>
      <c r="Q43" s="31"/>
      <c r="R43" s="31"/>
      <c r="S43" s="67"/>
      <c r="T43" s="68"/>
      <c r="U43" s="31"/>
      <c r="V43" s="31"/>
      <c r="W43" s="67"/>
      <c r="X43" s="68"/>
      <c r="Y43" s="31"/>
      <c r="Z43" s="31"/>
      <c r="AA43" s="67"/>
      <c r="AB43" s="68"/>
      <c r="AC43" s="31"/>
      <c r="AD43" s="31"/>
      <c r="AE43" s="67"/>
      <c r="AF43" s="68"/>
      <c r="AG43" s="31"/>
      <c r="AH43" s="31"/>
      <c r="AI43" s="31"/>
      <c r="AJ43" s="45"/>
      <c r="AK43" s="31"/>
      <c r="AL43" s="31"/>
      <c r="AM43" s="31"/>
    </row>
    <row r="44" spans="14:41" outlineLevel="1" x14ac:dyDescent="0.35">
      <c r="N44" s="30" t="s">
        <v>36</v>
      </c>
      <c r="O44" s="32">
        <f>O25</f>
        <v>25000</v>
      </c>
      <c r="P44" s="31"/>
      <c r="Q44" s="31"/>
      <c r="R44" s="31"/>
      <c r="S44" s="67"/>
      <c r="T44" s="68"/>
      <c r="U44" s="31"/>
      <c r="V44" s="31"/>
      <c r="W44" s="67"/>
      <c r="X44" s="68"/>
      <c r="Y44" s="31"/>
      <c r="Z44" s="31"/>
      <c r="AA44" s="67"/>
      <c r="AB44" s="68"/>
      <c r="AC44" s="31"/>
      <c r="AD44" s="31"/>
      <c r="AE44" s="67"/>
      <c r="AF44" s="68"/>
      <c r="AG44" s="31"/>
      <c r="AH44" s="31"/>
      <c r="AI44" s="31"/>
      <c r="AJ44" s="45"/>
      <c r="AK44" s="31"/>
      <c r="AL44" s="31"/>
      <c r="AM44" s="31"/>
    </row>
    <row r="45" spans="14:41" outlineLevel="1" x14ac:dyDescent="0.35">
      <c r="N45" s="77" t="s">
        <v>37</v>
      </c>
      <c r="O45" s="31"/>
      <c r="P45" s="34">
        <f t="shared" ref="P45:AM45" si="54">P35/$O$44</f>
        <v>0.5161</v>
      </c>
      <c r="Q45" s="34">
        <f t="shared" si="54"/>
        <v>0.51219999999999999</v>
      </c>
      <c r="R45" s="34">
        <f t="shared" si="54"/>
        <v>0.50829999999999997</v>
      </c>
      <c r="S45" s="69">
        <f t="shared" si="54"/>
        <v>0.50439999999999996</v>
      </c>
      <c r="T45" s="70">
        <f t="shared" si="54"/>
        <v>0.50049999999999994</v>
      </c>
      <c r="U45" s="34">
        <f t="shared" si="54"/>
        <v>0.49659999999999999</v>
      </c>
      <c r="V45" s="34">
        <f t="shared" si="54"/>
        <v>0.49270000000000003</v>
      </c>
      <c r="W45" s="69">
        <f t="shared" si="54"/>
        <v>0.48880000000000001</v>
      </c>
      <c r="X45" s="70">
        <f t="shared" si="54"/>
        <v>0.4849</v>
      </c>
      <c r="Y45" s="34">
        <f t="shared" si="54"/>
        <v>0.48099999999999998</v>
      </c>
      <c r="Z45" s="34">
        <f t="shared" si="54"/>
        <v>0.47710000000000002</v>
      </c>
      <c r="AA45" s="69">
        <f t="shared" si="54"/>
        <v>0.47320000000000001</v>
      </c>
      <c r="AB45" s="70">
        <f t="shared" si="54"/>
        <v>0.46929999999999999</v>
      </c>
      <c r="AC45" s="34">
        <f t="shared" si="54"/>
        <v>0.46539999999999998</v>
      </c>
      <c r="AD45" s="34">
        <f t="shared" si="54"/>
        <v>0.46150000000000002</v>
      </c>
      <c r="AE45" s="69">
        <f t="shared" si="54"/>
        <v>0.45760000000000001</v>
      </c>
      <c r="AF45" s="70">
        <f t="shared" si="54"/>
        <v>0.45369999999999999</v>
      </c>
      <c r="AG45" s="34">
        <f t="shared" si="54"/>
        <v>0.44979999999999998</v>
      </c>
      <c r="AH45" s="34">
        <f t="shared" si="54"/>
        <v>0.44590000000000002</v>
      </c>
      <c r="AI45" s="34">
        <f t="shared" si="54"/>
        <v>0.442</v>
      </c>
      <c r="AJ45" s="46">
        <f t="shared" si="54"/>
        <v>0.43809999999999999</v>
      </c>
      <c r="AK45" s="34">
        <f t="shared" si="54"/>
        <v>0.43419999999999997</v>
      </c>
      <c r="AL45" s="34">
        <f t="shared" si="54"/>
        <v>0.43030000000000002</v>
      </c>
      <c r="AM45" s="34">
        <f t="shared" si="54"/>
        <v>0.4264</v>
      </c>
    </row>
    <row r="46" spans="14:41" outlineLevel="1" x14ac:dyDescent="0.35">
      <c r="N46" s="30"/>
      <c r="O46" s="31"/>
      <c r="P46" s="31"/>
      <c r="Q46" s="31"/>
      <c r="R46" s="31"/>
      <c r="S46" s="67"/>
      <c r="T46" s="68"/>
      <c r="U46" s="31"/>
      <c r="V46" s="31"/>
      <c r="W46" s="67"/>
      <c r="X46" s="68"/>
      <c r="Y46" s="31"/>
      <c r="Z46" s="31"/>
      <c r="AA46" s="67"/>
      <c r="AB46" s="68"/>
      <c r="AC46" s="31"/>
      <c r="AD46" s="31"/>
      <c r="AE46" s="67"/>
      <c r="AF46" s="68"/>
      <c r="AG46" s="31"/>
      <c r="AH46" s="31"/>
      <c r="AI46" s="31"/>
      <c r="AJ46" s="45"/>
      <c r="AK46" s="31"/>
      <c r="AL46" s="31"/>
      <c r="AM46" s="31"/>
    </row>
    <row r="47" spans="14:41" outlineLevel="1" x14ac:dyDescent="0.35">
      <c r="N47" s="77" t="s">
        <v>38</v>
      </c>
      <c r="O47" s="31"/>
      <c r="P47" s="34">
        <f t="shared" ref="P47:AM47" si="55">P11/P37</f>
        <v>1.763076923076923</v>
      </c>
      <c r="Q47" s="34">
        <f t="shared" si="55"/>
        <v>1.7763999224956404</v>
      </c>
      <c r="R47" s="34">
        <f t="shared" si="55"/>
        <v>1.7899258102303788</v>
      </c>
      <c r="S47" s="69">
        <f t="shared" si="55"/>
        <v>1.8036592563446783</v>
      </c>
      <c r="T47" s="70">
        <f t="shared" si="55"/>
        <v>2.1318919821361493</v>
      </c>
      <c r="U47" s="34">
        <f t="shared" si="55"/>
        <v>2.148504127451496</v>
      </c>
      <c r="V47" s="34">
        <f t="shared" si="55"/>
        <v>2.1653771965152511</v>
      </c>
      <c r="W47" s="69">
        <f t="shared" si="55"/>
        <v>2.1825173854058733</v>
      </c>
      <c r="X47" s="70">
        <f t="shared" si="55"/>
        <v>2.1999310879490048</v>
      </c>
      <c r="Y47" s="34">
        <f t="shared" si="55"/>
        <v>2.2176249036697744</v>
      </c>
      <c r="Z47" s="34">
        <f t="shared" si="55"/>
        <v>2.2356056461319618</v>
      </c>
      <c r="AA47" s="69">
        <f t="shared" si="55"/>
        <v>2.2538803516861741</v>
      </c>
      <c r="AB47" s="70">
        <f t="shared" si="55"/>
        <v>2.2724562886506208</v>
      </c>
      <c r="AC47" s="34">
        <f t="shared" si="55"/>
        <v>2.2913409669496563</v>
      </c>
      <c r="AD47" s="34">
        <f t="shared" si="55"/>
        <v>2.3105421482369439</v>
      </c>
      <c r="AE47" s="69">
        <f t="shared" si="55"/>
        <v>2.3300678565319037</v>
      </c>
      <c r="AF47" s="70">
        <f t="shared" si="55"/>
        <v>2.3499263894000735</v>
      </c>
      <c r="AG47" s="34">
        <f t="shared" si="55"/>
        <v>2.3701263297101027</v>
      </c>
      <c r="AH47" s="34">
        <f t="shared" si="55"/>
        <v>2.390676558002387</v>
      </c>
      <c r="AI47" s="34">
        <f t="shared" si="55"/>
        <v>2.4115862655067812</v>
      </c>
      <c r="AJ47" s="46">
        <f t="shared" si="55"/>
        <v>2.432864967849488</v>
      </c>
      <c r="AK47" s="34">
        <f t="shared" si="55"/>
        <v>2.4545225194920648</v>
      </c>
      <c r="AL47" s="34">
        <f t="shared" si="55"/>
        <v>2.4765691289485807</v>
      </c>
      <c r="AM47" s="34">
        <f t="shared" si="55"/>
        <v>1.4950646427828809</v>
      </c>
    </row>
    <row r="48" spans="14:41" outlineLevel="1" x14ac:dyDescent="0.35">
      <c r="N48" s="77" t="s">
        <v>39</v>
      </c>
      <c r="O48" s="31"/>
      <c r="P48" s="34">
        <f t="shared" ref="P48:AM48" si="56">P11/P39</f>
        <v>1.101923076923077</v>
      </c>
      <c r="Q48" s="34">
        <f t="shared" si="56"/>
        <v>1.107112667552228</v>
      </c>
      <c r="R48" s="34">
        <f t="shared" si="56"/>
        <v>1.1123513710264499</v>
      </c>
      <c r="S48" s="69">
        <f t="shared" si="56"/>
        <v>1.11763988784591</v>
      </c>
      <c r="T48" s="70">
        <f t="shared" si="56"/>
        <v>1.3171561927847546</v>
      </c>
      <c r="U48" s="34">
        <f t="shared" si="56"/>
        <v>1.3234785425101214</v>
      </c>
      <c r="V48" s="34">
        <f t="shared" si="56"/>
        <v>1.3298618795318744</v>
      </c>
      <c r="W48" s="69">
        <f t="shared" si="56"/>
        <v>1.3363070905796863</v>
      </c>
      <c r="X48" s="70">
        <f t="shared" si="56"/>
        <v>1.3428150796571849</v>
      </c>
      <c r="Y48" s="34">
        <f t="shared" si="56"/>
        <v>1.3493867684646426</v>
      </c>
      <c r="Z48" s="34">
        <f t="shared" si="56"/>
        <v>1.3560230968341409</v>
      </c>
      <c r="AA48" s="69">
        <f t="shared" si="56"/>
        <v>1.3627250231776373</v>
      </c>
      <c r="AB48" s="70">
        <f t="shared" si="56"/>
        <v>1.3694935249483873</v>
      </c>
      <c r="AC48" s="34">
        <f t="shared" si="56"/>
        <v>1.3763295991161828</v>
      </c>
      <c r="AD48" s="34">
        <f t="shared" si="56"/>
        <v>1.3832342626568994</v>
      </c>
      <c r="AE48" s="69">
        <f t="shared" si="56"/>
        <v>1.3902085530568502</v>
      </c>
      <c r="AF48" s="70">
        <f t="shared" si="56"/>
        <v>1.3972535288324761</v>
      </c>
      <c r="AG48" s="34">
        <f t="shared" si="56"/>
        <v>1.4043702700659184</v>
      </c>
      <c r="AH48" s="34">
        <f t="shared" si="56"/>
        <v>1.4115598789570407</v>
      </c>
      <c r="AI48" s="34">
        <f t="shared" si="56"/>
        <v>1.4188234803924973</v>
      </c>
      <c r="AJ48" s="46">
        <f t="shared" si="56"/>
        <v>1.4261622225324584</v>
      </c>
      <c r="AK48" s="34">
        <f t="shared" si="56"/>
        <v>1.4335772774156428</v>
      </c>
      <c r="AL48" s="34">
        <f t="shared" si="56"/>
        <v>1.4410698415833203</v>
      </c>
      <c r="AM48" s="34">
        <f t="shared" si="56"/>
        <v>0.86666619397746691</v>
      </c>
    </row>
    <row r="49" spans="14:39" outlineLevel="1" x14ac:dyDescent="0.35">
      <c r="N49" s="77" t="s">
        <v>40</v>
      </c>
      <c r="O49" s="31"/>
      <c r="P49" s="35">
        <f t="shared" ref="P49:AM49" si="57">P11*4/P34</f>
        <v>8.8153846153846152E-2</v>
      </c>
      <c r="Q49" s="35">
        <f t="shared" si="57"/>
        <v>8.8819996124782016E-2</v>
      </c>
      <c r="R49" s="35">
        <f t="shared" si="57"/>
        <v>8.9496290511518944E-2</v>
      </c>
      <c r="S49" s="71">
        <f t="shared" si="57"/>
        <v>9.0182962817233911E-2</v>
      </c>
      <c r="T49" s="72">
        <f t="shared" si="57"/>
        <v>0.10659459910680746</v>
      </c>
      <c r="U49" s="35">
        <f t="shared" si="57"/>
        <v>0.10742520637257479</v>
      </c>
      <c r="V49" s="35">
        <f t="shared" si="57"/>
        <v>0.10826885982576255</v>
      </c>
      <c r="W49" s="71">
        <f t="shared" si="57"/>
        <v>0.10912586927029365</v>
      </c>
      <c r="X49" s="72">
        <f t="shared" si="57"/>
        <v>0.10999655439745025</v>
      </c>
      <c r="Y49" s="35">
        <f t="shared" si="57"/>
        <v>0.11088124518348873</v>
      </c>
      <c r="Z49" s="35">
        <f t="shared" si="57"/>
        <v>0.11178028230659809</v>
      </c>
      <c r="AA49" s="71">
        <f t="shared" si="57"/>
        <v>0.11269401758430871</v>
      </c>
      <c r="AB49" s="72">
        <f t="shared" si="57"/>
        <v>0.11362281443253103</v>
      </c>
      <c r="AC49" s="35">
        <f t="shared" si="57"/>
        <v>0.11456704834748281</v>
      </c>
      <c r="AD49" s="35">
        <f t="shared" si="57"/>
        <v>0.1155271074118472</v>
      </c>
      <c r="AE49" s="71">
        <f t="shared" si="57"/>
        <v>0.11650339282659519</v>
      </c>
      <c r="AF49" s="72">
        <f t="shared" si="57"/>
        <v>0.11749631947000368</v>
      </c>
      <c r="AG49" s="35">
        <f t="shared" si="57"/>
        <v>0.11850631648550514</v>
      </c>
      <c r="AH49" s="35">
        <f t="shared" si="57"/>
        <v>0.11953382790011935</v>
      </c>
      <c r="AI49" s="35">
        <f t="shared" si="57"/>
        <v>0.12057931327533905</v>
      </c>
      <c r="AJ49" s="47">
        <f t="shared" si="57"/>
        <v>0.1216432483924744</v>
      </c>
      <c r="AK49" s="35">
        <f t="shared" si="57"/>
        <v>0.12272612597460325</v>
      </c>
      <c r="AL49" s="35">
        <f t="shared" si="57"/>
        <v>0.12382845644742903</v>
      </c>
      <c r="AM49" s="35">
        <f t="shared" si="57"/>
        <v>7.4753232139144046E-2</v>
      </c>
    </row>
    <row r="50" spans="14:39" x14ac:dyDescent="0.35">
      <c r="N50" s="18"/>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4:39" x14ac:dyDescent="0.35">
      <c r="N51" s="18"/>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sheetData>
  <sheetProtection algorithmName="SHA-512" hashValue="6cpmYn1d6BSGtD01i+/8y21OUCM/rbYHlQe19Q/SVC7SD/aLmXx5uYriSDgMAEWQPyW2jAhL4LOL4zjWMiTY+Q==" saltValue="NjcfJWrcYbiD2dpQHPq8Ww==" spinCount="100000" sheet="1" objects="1" scenarios="1"/>
  <dataValidations count="1">
    <dataValidation type="list" allowBlank="1" showInputMessage="1" showErrorMessage="1" sqref="O5" xr:uid="{BAA95D74-6342-4978-8C1E-8A75C689B429}">
      <formula1>"yes, no"</formula1>
    </dataValidation>
  </dataValidations>
  <pageMargins left="0.7" right="0.7" top="0.78740157499999996" bottom="0.78740157499999996" header="0.3" footer="0.3"/>
  <ignoredErrors>
    <ignoredError sqref="K5" formula="1"/>
    <ignoredError sqref="G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5DC60-1BB9-466C-833F-397F17EC9E99}">
  <dimension ref="A1:B14"/>
  <sheetViews>
    <sheetView workbookViewId="0">
      <selection activeCell="F20" sqref="F20"/>
    </sheetView>
  </sheetViews>
  <sheetFormatPr baseColWidth="10" defaultRowHeight="14.5" x14ac:dyDescent="0.35"/>
  <cols>
    <col min="1" max="1" width="17.453125" customWidth="1"/>
    <col min="2" max="2" width="36.90625" customWidth="1"/>
  </cols>
  <sheetData>
    <row r="1" spans="1:2" s="78" customFormat="1" ht="19.25" customHeight="1" x14ac:dyDescent="0.35">
      <c r="A1" s="78" t="s">
        <v>18</v>
      </c>
      <c r="B1" s="78" t="s">
        <v>44</v>
      </c>
    </row>
    <row r="2" spans="1:2" s="78" customFormat="1" ht="19.25" customHeight="1" x14ac:dyDescent="0.35">
      <c r="A2" s="78" t="s">
        <v>12</v>
      </c>
      <c r="B2" s="78" t="s">
        <v>45</v>
      </c>
    </row>
    <row r="3" spans="1:2" s="78" customFormat="1" ht="19.25" customHeight="1" x14ac:dyDescent="0.35">
      <c r="A3" s="78" t="s">
        <v>51</v>
      </c>
      <c r="B3" s="78" t="s">
        <v>11</v>
      </c>
    </row>
    <row r="4" spans="1:2" s="78" customFormat="1" ht="19.25" customHeight="1" x14ac:dyDescent="0.35">
      <c r="A4" s="79" t="s">
        <v>46</v>
      </c>
      <c r="B4" s="79" t="s">
        <v>48</v>
      </c>
    </row>
    <row r="5" spans="1:2" s="78" customFormat="1" ht="19.25" customHeight="1" x14ac:dyDescent="0.35">
      <c r="A5" s="79" t="s">
        <v>16</v>
      </c>
      <c r="B5" s="79" t="s">
        <v>48</v>
      </c>
    </row>
    <row r="6" spans="1:2" s="78" customFormat="1" ht="19.25" customHeight="1" x14ac:dyDescent="0.35">
      <c r="A6" s="79" t="s">
        <v>17</v>
      </c>
      <c r="B6" s="79" t="s">
        <v>48</v>
      </c>
    </row>
    <row r="7" spans="1:2" s="78" customFormat="1" ht="19.25" customHeight="1" x14ac:dyDescent="0.35">
      <c r="A7" s="78" t="s">
        <v>26</v>
      </c>
      <c r="B7" s="78" t="s">
        <v>52</v>
      </c>
    </row>
    <row r="8" spans="1:2" s="78" customFormat="1" ht="19.25" customHeight="1" x14ac:dyDescent="0.35">
      <c r="A8" s="78" t="s">
        <v>27</v>
      </c>
      <c r="B8" s="78" t="s">
        <v>53</v>
      </c>
    </row>
    <row r="9" spans="1:2" s="78" customFormat="1" ht="19.25" customHeight="1" x14ac:dyDescent="0.35">
      <c r="A9" s="78" t="s">
        <v>28</v>
      </c>
      <c r="B9" s="78" t="s">
        <v>50</v>
      </c>
    </row>
    <row r="10" spans="1:2" s="78" customFormat="1" ht="19.25" customHeight="1" x14ac:dyDescent="0.35">
      <c r="A10" s="79" t="s">
        <v>47</v>
      </c>
      <c r="B10" s="79" t="s">
        <v>48</v>
      </c>
    </row>
    <row r="11" spans="1:2" s="78" customFormat="1" ht="19.25" customHeight="1" x14ac:dyDescent="0.35">
      <c r="A11" s="78" t="s">
        <v>34</v>
      </c>
      <c r="B11" s="78" t="s">
        <v>49</v>
      </c>
    </row>
    <row r="12" spans="1:2" s="78" customFormat="1" ht="19.25" customHeight="1" x14ac:dyDescent="0.35">
      <c r="A12" s="79" t="s">
        <v>38</v>
      </c>
      <c r="B12" s="79" t="s">
        <v>48</v>
      </c>
    </row>
    <row r="13" spans="1:2" s="78" customFormat="1" ht="19.25" customHeight="1" x14ac:dyDescent="0.35">
      <c r="A13" s="79" t="s">
        <v>39</v>
      </c>
      <c r="B13" s="79" t="s">
        <v>48</v>
      </c>
    </row>
    <row r="14" spans="1:2" s="78" customFormat="1" ht="19.25" customHeight="1" x14ac:dyDescent="0.35">
      <c r="A14" s="79" t="s">
        <v>40</v>
      </c>
      <c r="B14" s="79" t="s">
        <v>48</v>
      </c>
    </row>
  </sheetData>
  <sheetProtection algorithmName="SHA-512" hashValue="nkh6kdqoyCTS80EjgUfMj0rqvBtRf/SC55IAe83mL9Lz4TfegeLV/2+N6RBOde1R9jHTBi6+bG1WmqVv144d/g==" saltValue="hpJKxAsX/sVOi/Y92Drvvw=="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Disclaimer</vt:lpstr>
      <vt:lpstr>Cash Flow</vt:lpstr>
      <vt:lpstr>Legende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Muehlfried</dc:creator>
  <cp:lastModifiedBy>Paschedag, Holger</cp:lastModifiedBy>
  <dcterms:created xsi:type="dcterms:W3CDTF">2024-05-21T13:52:53Z</dcterms:created>
  <dcterms:modified xsi:type="dcterms:W3CDTF">2025-06-30T10:02:10Z</dcterms:modified>
</cp:coreProperties>
</file>